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FSantamaria\Desktop\FATIMA SANTAMARIA\3-PACK-3\SAN JOSE GUAYABAL\MODFI 190924\"/>
    </mc:Choice>
  </mc:AlternateContent>
  <xr:revisionPtr revIDLastSave="0" documentId="8_{DDCF55BD-BB1A-41F6-9C7C-54CC2B5064FE}" xr6:coauthVersionLast="47" xr6:coauthVersionMax="47" xr10:uidLastSave="{00000000-0000-0000-0000-000000000000}"/>
  <bookViews>
    <workbookView xWindow="-108" yWindow="-108" windowWidth="23256" windowHeight="12456" xr2:uid="{00000000-000D-0000-FFFF-FFFF00000000}"/>
  </bookViews>
  <sheets>
    <sheet name="11846PPTO EEPSJG" sheetId="1" r:id="rId1"/>
    <sheet name="RESUMEN" sheetId="2" r:id="rId2"/>
  </sheets>
  <externalReferences>
    <externalReference r:id="rId3"/>
    <externalReference r:id="rId4"/>
  </externalReferences>
  <definedNames>
    <definedName name="_xlnm._FilterDatabase" localSheetId="0" hidden="1">'11846PPTO EEPSJG'!$A$6:$G$283</definedName>
    <definedName name="_xlnm.Print_Area" localSheetId="0">'11846PPTO EEPSJG'!$A$1:$G$283</definedName>
    <definedName name="_xlnm.Print_Titles" localSheetId="0">'11846PPTO EEPSJG'!$6:$6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9" i="1" l="1"/>
  <c r="C9" i="2"/>
  <c r="A21" i="2"/>
  <c r="A20" i="2"/>
  <c r="A19" i="2"/>
  <c r="A18" i="2"/>
  <c r="A17" i="2"/>
  <c r="A16" i="2"/>
  <c r="A15" i="2"/>
  <c r="A14" i="2"/>
  <c r="B13" i="2"/>
  <c r="B12" i="2"/>
  <c r="B11" i="2"/>
  <c r="B10" i="2"/>
  <c r="B9" i="2"/>
  <c r="B8" i="2"/>
  <c r="B7" i="2"/>
  <c r="B6" i="2"/>
  <c r="F151" i="1"/>
  <c r="F150" i="1"/>
  <c r="F149" i="1"/>
  <c r="F148" i="1"/>
  <c r="F147" i="1"/>
  <c r="F146" i="1"/>
  <c r="F145" i="1"/>
  <c r="F144" i="1"/>
  <c r="F143" i="1"/>
  <c r="F142" i="1"/>
  <c r="F141" i="1"/>
  <c r="F87" i="1"/>
  <c r="F86" i="1"/>
  <c r="F85" i="1"/>
  <c r="F84" i="1"/>
  <c r="F83" i="1"/>
  <c r="F82" i="1"/>
  <c r="F81" i="1"/>
  <c r="F80" i="1"/>
  <c r="F79" i="1"/>
  <c r="F78" i="1"/>
  <c r="F77" i="1"/>
  <c r="F76" i="1"/>
  <c r="F75" i="1"/>
  <c r="F52" i="1"/>
  <c r="F51" i="1"/>
  <c r="F50" i="1"/>
  <c r="F49" i="1"/>
  <c r="F48" i="1"/>
  <c r="F47" i="1"/>
  <c r="F46" i="1"/>
  <c r="F45" i="1"/>
  <c r="F44" i="1"/>
  <c r="F43" i="1"/>
  <c r="F42" i="1"/>
  <c r="F172" i="1" l="1"/>
  <c r="F122" i="1"/>
  <c r="F10" i="1"/>
  <c r="F11" i="1"/>
  <c r="F12" i="1"/>
  <c r="F13" i="1"/>
  <c r="D228" i="1" l="1"/>
  <c r="F228" i="1" s="1"/>
  <c r="D227" i="1"/>
  <c r="F227" i="1" s="1"/>
  <c r="D215" i="1"/>
  <c r="F164" i="1"/>
  <c r="D221" i="1"/>
  <c r="D222" i="1"/>
  <c r="D223" i="1"/>
  <c r="D216" i="1"/>
  <c r="F229" i="1"/>
  <c r="D73" i="1"/>
  <c r="D72" i="1"/>
  <c r="D71" i="1"/>
  <c r="F202" i="1"/>
  <c r="F196" i="1"/>
  <c r="F159" i="1"/>
  <c r="F174" i="1"/>
  <c r="F175" i="1"/>
  <c r="F176" i="1"/>
  <c r="F208" i="1"/>
  <c r="F201" i="1"/>
  <c r="F249" i="1"/>
  <c r="F248" i="1"/>
  <c r="F207" i="1" l="1"/>
  <c r="F105" i="1"/>
  <c r="D36" i="1"/>
  <c r="F200" i="1"/>
  <c r="F204" i="1"/>
  <c r="F177" i="1"/>
  <c r="F190" i="1"/>
  <c r="F189" i="1"/>
  <c r="F187" i="1"/>
  <c r="F185" i="1"/>
  <c r="F184" i="1"/>
  <c r="F272" i="1" l="1"/>
  <c r="F273" i="1"/>
  <c r="F274" i="1"/>
  <c r="F271" i="1"/>
  <c r="F166" i="1"/>
  <c r="F161" i="1"/>
  <c r="F206" i="1"/>
  <c r="D263" i="1"/>
  <c r="F263" i="1" s="1"/>
  <c r="D259" i="1"/>
  <c r="D246" i="1"/>
  <c r="F114" i="1"/>
  <c r="F264" i="1"/>
  <c r="F265" i="1"/>
  <c r="F261" i="1"/>
  <c r="G270" i="1" l="1"/>
  <c r="C13" i="2" s="1"/>
  <c r="F257" i="1"/>
  <c r="F258" i="1"/>
  <c r="F259" i="1"/>
  <c r="F260" i="1"/>
  <c r="F256" i="1"/>
  <c r="F246" i="1"/>
  <c r="F247" i="1"/>
  <c r="F250" i="1"/>
  <c r="F251" i="1"/>
  <c r="F252" i="1"/>
  <c r="F253" i="1"/>
  <c r="F245" i="1"/>
  <c r="F243" i="1"/>
  <c r="F241" i="1"/>
  <c r="F242" i="1"/>
  <c r="F234" i="1"/>
  <c r="F235" i="1"/>
  <c r="F236" i="1"/>
  <c r="F237" i="1"/>
  <c r="F238" i="1"/>
  <c r="F239" i="1"/>
  <c r="F240" i="1"/>
  <c r="F233" i="1"/>
  <c r="F226" i="1"/>
  <c r="G231" i="1" l="1"/>
  <c r="C11" i="2" s="1"/>
  <c r="F220" i="1"/>
  <c r="F221" i="1"/>
  <c r="F222" i="1"/>
  <c r="F223" i="1"/>
  <c r="F219" i="1"/>
  <c r="F216" i="1"/>
  <c r="F215" i="1"/>
  <c r="F212" i="1"/>
  <c r="F211" i="1"/>
  <c r="F210" i="1"/>
  <c r="F268" i="1"/>
  <c r="F269" i="1"/>
  <c r="F267" i="1"/>
  <c r="G266" i="1" s="1"/>
  <c r="C12" i="2" s="1"/>
  <c r="F199" i="1"/>
  <c r="G213" i="1" l="1"/>
  <c r="C10" i="2" s="1"/>
  <c r="F171" i="1"/>
  <c r="F173" i="1"/>
  <c r="F193" i="1"/>
  <c r="F194" i="1"/>
  <c r="F195" i="1"/>
  <c r="F197" i="1"/>
  <c r="F198" i="1"/>
  <c r="F191" i="1"/>
  <c r="F180" i="1"/>
  <c r="F168" i="1" l="1"/>
  <c r="F158" i="1"/>
  <c r="F162" i="1"/>
  <c r="F163" i="1"/>
  <c r="F178" i="1"/>
  <c r="F179" i="1"/>
  <c r="F157" i="1"/>
  <c r="F155" i="1"/>
  <c r="F154" i="1"/>
  <c r="F138" i="1"/>
  <c r="F135" i="1"/>
  <c r="F113" i="1"/>
  <c r="F115" i="1"/>
  <c r="F112" i="1"/>
  <c r="F139" i="1"/>
  <c r="F136" i="1"/>
  <c r="F133" i="1"/>
  <c r="F131" i="1"/>
  <c r="F130" i="1"/>
  <c r="F129" i="1"/>
  <c r="D127" i="1"/>
  <c r="F127" i="1" s="1"/>
  <c r="D126" i="1"/>
  <c r="F126" i="1" s="1"/>
  <c r="D125" i="1"/>
  <c r="F125" i="1" s="1"/>
  <c r="F124" i="1"/>
  <c r="F121" i="1"/>
  <c r="F119" i="1"/>
  <c r="F118" i="1"/>
  <c r="F40" i="1"/>
  <c r="F110" i="1"/>
  <c r="F109" i="1"/>
  <c r="F108" i="1"/>
  <c r="F106" i="1"/>
  <c r="F103" i="1"/>
  <c r="D101" i="1" l="1"/>
  <c r="F101" i="1" s="1"/>
  <c r="D100" i="1"/>
  <c r="F100" i="1" s="1"/>
  <c r="D99" i="1"/>
  <c r="F99" i="1" s="1"/>
  <c r="F96" i="1"/>
  <c r="F94" i="1"/>
  <c r="F95" i="1"/>
  <c r="F92" i="1"/>
  <c r="F98" i="1"/>
  <c r="F91" i="1"/>
  <c r="G88" i="1" l="1"/>
  <c r="C8" i="2" s="1"/>
  <c r="F59" i="1"/>
  <c r="F24" i="1"/>
  <c r="F73" i="1" l="1"/>
  <c r="F72" i="1"/>
  <c r="F71" i="1"/>
  <c r="F70" i="1"/>
  <c r="F69" i="1"/>
  <c r="F67" i="1"/>
  <c r="F66" i="1"/>
  <c r="F65" i="1"/>
  <c r="F63" i="1"/>
  <c r="F62" i="1"/>
  <c r="F60" i="1"/>
  <c r="F57" i="1"/>
  <c r="F56" i="1"/>
  <c r="F55" i="1"/>
  <c r="D38" i="1"/>
  <c r="F38" i="1" s="1"/>
  <c r="D37" i="1"/>
  <c r="F37" i="1" s="1"/>
  <c r="F35" i="1"/>
  <c r="F36" i="1"/>
  <c r="F28" i="1" l="1"/>
  <c r="F30" i="1"/>
  <c r="F31" i="1"/>
  <c r="F32" i="1"/>
  <c r="F34" i="1"/>
  <c r="F27" i="1"/>
  <c r="F25" i="1"/>
  <c r="F22" i="1"/>
  <c r="F21" i="1"/>
  <c r="F20" i="1" l="1"/>
  <c r="G17" i="1" s="1"/>
  <c r="C7" i="2" s="1"/>
  <c r="F15" i="1" l="1"/>
  <c r="F9" i="1"/>
  <c r="G7" i="1" l="1"/>
  <c r="G276" i="1" l="1"/>
  <c r="G277" i="1" s="1"/>
  <c r="C15" i="2" s="1"/>
  <c r="C6" i="2"/>
  <c r="G278" i="1" l="1"/>
  <c r="G279" i="1" s="1"/>
  <c r="C14" i="2"/>
  <c r="C16" i="2" l="1"/>
  <c r="G280" i="1"/>
  <c r="C17" i="2"/>
  <c r="G281" i="1" l="1"/>
  <c r="C18" i="2"/>
  <c r="G282" i="1" l="1"/>
  <c r="C19" i="2"/>
  <c r="G283" i="1" l="1"/>
  <c r="C21" i="2" s="1"/>
  <c r="C20" i="2"/>
</calcChain>
</file>

<file path=xl/sharedStrings.xml><?xml version="1.0" encoding="utf-8"?>
<sst xmlns="http://schemas.openxmlformats.org/spreadsheetml/2006/main" count="686" uniqueCount="412">
  <si>
    <t>MINISTERIO DE EDUCACIÓN CIENCIA Y TECNOLOGÍA</t>
  </si>
  <si>
    <t>No.</t>
  </si>
  <si>
    <t xml:space="preserve">DESCRIPCIÓN/PARTIDA </t>
  </si>
  <si>
    <t>UNIDAD</t>
  </si>
  <si>
    <t>CANTIDAD</t>
  </si>
  <si>
    <t>PRECIO UNITARIO</t>
  </si>
  <si>
    <t xml:space="preserve"> SUB-TOTAL </t>
  </si>
  <si>
    <t xml:space="preserve"> TOTAL PARTIDA </t>
  </si>
  <si>
    <t>OBRAS PRELIMINARES</t>
  </si>
  <si>
    <t>DEMOLICIONES</t>
  </si>
  <si>
    <t>1.1.1</t>
  </si>
  <si>
    <t>1.1.2</t>
  </si>
  <si>
    <t>INTERVENCIÓN EN VEGETACIÓN EXISTENTE</t>
  </si>
  <si>
    <t>1.2.1</t>
  </si>
  <si>
    <t>m²</t>
  </si>
  <si>
    <t>PROYECTO: ESCUELA DE EDUCACIÓN PARVULARIA SAN JOSE GUAYABAL</t>
  </si>
  <si>
    <t>MUNICIPIO: SAN JOSE GUAYABAL</t>
  </si>
  <si>
    <t>DEPARTAMENTO:  CUSCATLAN         CÓDIGO:  11846</t>
  </si>
  <si>
    <t>Desmontaje de sistema electrico</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</si>
  <si>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-Todas las intervenciones deberán quedar en optimas condiciones de funcionamiento .</t>
  </si>
  <si>
    <t>REHABILITACIONES</t>
  </si>
  <si>
    <t>MÓDULO A - AULAS 1 Y 2, SERVICIOS SANITARIOS Y BODEGAS DE MATERIAL DIDACTICO</t>
  </si>
  <si>
    <t>TECHO</t>
  </si>
  <si>
    <t>2.1.1</t>
  </si>
  <si>
    <t>2.1.2</t>
  </si>
  <si>
    <t>VENTANAS</t>
  </si>
  <si>
    <t>PUERTAS</t>
  </si>
  <si>
    <t>PISO</t>
  </si>
  <si>
    <t>Suministro e instalacion de piso tipo porcelanato de alto tráfico de 60x60cm color ivory, separación minima de 4mm con porcelana boquillex. Pegamento especial para porcelanato.</t>
  </si>
  <si>
    <t>Suministro e instalación de Zócalo de porcelanato de h=7.5cm. color IVORY, con bocel de mezcla pintado color de pared. Pegamento especial para porcelanato.</t>
  </si>
  <si>
    <t>Suministro e instalacion de zócalo sanitario (curva sanitaria) de pvc color blanco.</t>
  </si>
  <si>
    <t>ACABADOS</t>
  </si>
  <si>
    <t>Afinado en superficies verticales hasta E=2mm.</t>
  </si>
  <si>
    <t>1.1.3</t>
  </si>
  <si>
    <t>2.1.3</t>
  </si>
  <si>
    <t>2.1.4</t>
  </si>
  <si>
    <t>Desmontaje de estructura metalica y tanque elevado</t>
  </si>
  <si>
    <t>Suministro y aplicación de pintura de agua acrílica lavable de primera calidad, acabado mate, para exteriores, incluye limpieza y preparación de paredes con base. Dos manos acabado uniforme. Diseño según MNE</t>
  </si>
  <si>
    <t>MÓDULO B - AULAS 3 y 4, ÁREA DE ESPERA, ADMINISTRACION , BODEGAS, SS GENERAL Y SS MAESTROS</t>
  </si>
  <si>
    <t>Desmontaje de defensa metálica en ventanas</t>
  </si>
  <si>
    <t>FUNDACIONES</t>
  </si>
  <si>
    <t>Excavación a mano hasta 1.00 m ( Material semiduro) en Fundaciones</t>
  </si>
  <si>
    <t>Relleno compactado con suelo cemento 20:1, espesor 20.0 cm, incluye todos los materiales.</t>
  </si>
  <si>
    <t>Solera de fundación, 30x20 cms de f'c=210 kg/cm², acero longitudinal 4#3, estribo #2@15 cms.</t>
  </si>
  <si>
    <t>PAREDES Y ACABADOS</t>
  </si>
  <si>
    <t>Pared de Bloque de Concreto 15X20X40 CM. RV N°4@0.40M, RH N°2@0.40. Incluye solera intermedia, solera de coronamiento y esquineros. Según detalle.</t>
  </si>
  <si>
    <t>Columna de 0.30x0.30m; 6#5+2#4+est#3@0.12m; f'c=210Kg/cm2; incluye encofrado</t>
  </si>
  <si>
    <t>CONCRETO ESTRUCTURAL</t>
  </si>
  <si>
    <t>Losa de concreto impermeabilizada de espesor de 7.5 cm., refuerzo no 3 @ 0.20 en ambos sentidos, según detalle.</t>
  </si>
  <si>
    <t>SERVICIOS SANITARIOS</t>
  </si>
  <si>
    <t>Suministro e instalación de lavamanos de pedestal, de un agujero, loza vitrificada, cero absorción a la humedad, incluye grifo y accesorios de instalación.</t>
  </si>
  <si>
    <t>Suministro e instalación de inodoro porcelana vitrificada, incluye asiento y accesorios, válvula de control y tubo de abasto flexible de fabricación americana, para medidas antropométricas infantiles.</t>
  </si>
  <si>
    <t>Suministro e instalación de inodoro de porcelana, alto desempeño, taza tipo elongada doble descarga 4/6 lpf, incluye tubo de abasto flexible y válvula de control y sus accesorios, asiento y tapadera</t>
  </si>
  <si>
    <t>MÓDULO C - COCINA, BODEGA DE ALIMENTOS Y COMEDOR</t>
  </si>
  <si>
    <t>SUM</t>
  </si>
  <si>
    <t>Zapata 0.80x0.80x0.20 m ref. #4@0.15 m A.S f´c=210 Kg/cm2 Incluye encofrado</t>
  </si>
  <si>
    <t>Tensor de 0.20x0.20m; ref 4#3+est#2@0.15m; f'c=210 Kg/cm2; incluye encofrado</t>
  </si>
  <si>
    <t>ESTRUCTURA METALICA</t>
  </si>
  <si>
    <t xml:space="preserve">OBRAS EXTERIORES </t>
  </si>
  <si>
    <t xml:space="preserve">FACHADA </t>
  </si>
  <si>
    <t>Suministro e instalación de Fascia altura de 0.40m, con contramarco de cañuela de 2x1" chapa 16 y estructura de arriostramientos de tubo estructural de 2"x1"@2.44m y Refuerzos verticales de tubo 1"x1" chapa 16 @0.61 m, pintada con dos manos de anticorrosivo de diferente color; anclado a estructura de techo; incluye forro de densglass para exterior, resistente a la humedad repellada con basecoat y pintada con dos manos de pintura de agua.</t>
  </si>
  <si>
    <t>MURO PERIMETRAL</t>
  </si>
  <si>
    <t>AREA VERDE, RECREATIVA Y CIRCULACIONES</t>
  </si>
  <si>
    <t>Reubicación de columnas metálicas de SUM existente.</t>
  </si>
  <si>
    <t>Suministro e instalación de grama tipo San agustín.</t>
  </si>
  <si>
    <t>Suministro e instalacion de banco fabricado con pies en planca de acero corte de 8 mm y tablones fabricados en madera</t>
  </si>
  <si>
    <t>u</t>
  </si>
  <si>
    <t>Suministro e instalación de Grama artificial de 35mm</t>
  </si>
  <si>
    <t xml:space="preserve">Suministro e instalación de mini adoquín de 10x10x8 cm </t>
  </si>
  <si>
    <t>Suministro e instalación de juegos infantiles para Parvularia de madera, con torre, deslizadores y columpios.</t>
  </si>
  <si>
    <t>Suministro e instalación de juegos infantiles para Parvularia, según lineamiento Manual mi Nueva Escuela</t>
  </si>
  <si>
    <t>Suministro e instalacion de extintor ABC, 20lbrs.</t>
  </si>
  <si>
    <t>Suminstro e instalación de extintor tipo K, 6 lts. (1.6 gal)</t>
  </si>
  <si>
    <t xml:space="preserve">Suministro e intalaciones de letras acrilicas y placa. </t>
  </si>
  <si>
    <t>CIRCULACIONES TECHADAS</t>
  </si>
  <si>
    <t>INSTALACIONES HIDRÁULICAS</t>
  </si>
  <si>
    <t xml:space="preserve">AGUA POTABLE </t>
  </si>
  <si>
    <t>Suministro e instalación de Tubería de PVC 3/4" 250 PSI, incluye accesorios tales como codos, uniones, tapones, tee, y cualquier otro accesorio de acople o conexión</t>
  </si>
  <si>
    <t>Suministro e instalación de Tubería de PVC 1/2" 315 PSI, incluye accesorios tales como codos, uniones, tapones, tees, y cualquier otro accesorio de acople o conexión</t>
  </si>
  <si>
    <t>AGUAS NEGRAS</t>
  </si>
  <si>
    <t>Construcción de caja de conexión de aguas negras de 0.50x0.50x0.60m, (cotas Internas) con base de concreto, pared de ladrillo de barro p/lazo repelladas y afinadas SC 0.15x0.10 2N°3 GN°2 a cada 0.15 mts, tapadera de concreto E=0.10 mts N°3 a cada 0.15 mtsA.S. Fc= 210 Kg/cm².</t>
  </si>
  <si>
    <t>Suministro e instalación de Tubería de PVC 6" 125 PSI, incluye accesorios para acople y conexiones, excavación, compactación.</t>
  </si>
  <si>
    <t>Suministro e instalación de Tubería de PVC 4" 80 PSI, incluye accesorios para acople y conexiones, excavación, compactación.</t>
  </si>
  <si>
    <t>Suministro e instalación de Tubería de PVC 2" 100 PSI, incluye accesorios para acople y conexiones, excavación, compactación.</t>
  </si>
  <si>
    <t xml:space="preserve">AGUAS LLUVIAS </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</si>
  <si>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</si>
  <si>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Suministro e instalación de Tuberías de PVC Ø 8", 125 PSI (Incluye Accesorios para acople y conexiones, excavación, y compactación)</t>
  </si>
  <si>
    <t>Suministro e instalación de Tubería de PVC Ø 6” 100 psi, incluye accesorios para acople y conexiones, excavación, compactación.</t>
  </si>
  <si>
    <t>Nota: El sistema de abastecimiento de aguas y el sistema de alcantarillado mantendrá las conexiones existentes. Garantizar el buen funcionamiento para la recepcion de obra.</t>
  </si>
  <si>
    <t>INSTALACIONES ELECTRICAS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</si>
  <si>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</si>
  <si>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</si>
  <si>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</si>
  <si>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</si>
  <si>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tablero eléctrico de distribución  de 16 espacios (st-a) 120/240v, 4 hilos, 125amp. monofásico de empotrar con sus  ramales térmicos  incluye: protecciones térmicas para  circuitos ramales.</t>
  </si>
  <si>
    <t xml:space="preserve">Suministro e instalación de ventilador de pared con 3 aspas metálicas, 120 V, 60-75 Watts, control de velocidad incorporado, 3 velocidades, color blanco incluye: alambrado y canalizado vista con tubería rígida EMT y sus accesorios. La canalización empotrada en pared se hará con Tecnoducto y sus accesorios. Incluye tomacorriente. </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</si>
  <si>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</si>
  <si>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Suministro e instalación de tablero eléctrico de distribución  de 42 espacios (TG) 120/240v, 4 hilos, 225 Amp. monofásico de empotrar, con sus  ramales térmicos. Incluye: protecciones térmicas para  circuitos ramales.</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</si>
  <si>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</si>
  <si>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 xml:space="preserve">INSTALACIONES ELECTRICAS SUB ESTACIÓN </t>
  </si>
  <si>
    <t>Suministro e instalación de poste de concreto centrifugado de 35' clase 500</t>
  </si>
  <si>
    <t>Trámites y gestiones para pagos de revisión de planos de diseño, aprobación de planos como construido (por OIA), pago de renovación de factibilidad, medición secundaria y conexión en media tensión por parte de la distribuidora CAESS. Para reubicación de la subestación existente.</t>
  </si>
  <si>
    <t>Suministro e instalación de Red de Tierra para subestación de 37.5 kVA y Tablero General con soldadura exotérmica y cable de cobre # 1/0 hasta alcanzar 2Ω de resistencia</t>
  </si>
  <si>
    <t>Construcción de pozo de registro eléctrico para baja tensión, tipo A, según diseño de SIGET.</t>
  </si>
  <si>
    <t>SEÑALES DÉBILES</t>
  </si>
  <si>
    <t>SISTEMA DE ALARMA CONTRA INCENDIO</t>
  </si>
  <si>
    <t>suministro e instalación de sirena direccionable con luz estroboscópica, para emitir señal audible y visible.</t>
  </si>
  <si>
    <t>m</t>
  </si>
  <si>
    <t>SISTEMA DE DATOS INALÁMBRICOS (WIFI)</t>
  </si>
  <si>
    <t>3.1.1</t>
  </si>
  <si>
    <t>3.1.2</t>
  </si>
  <si>
    <t>3.1.3</t>
  </si>
  <si>
    <t>3.1.4</t>
  </si>
  <si>
    <t>3.2.1</t>
  </si>
  <si>
    <t>3.2.2</t>
  </si>
  <si>
    <t>3.3.1</t>
  </si>
  <si>
    <t>3.3.2</t>
  </si>
  <si>
    <t>2.2.1</t>
  </si>
  <si>
    <t>2.2.2</t>
  </si>
  <si>
    <t>4.1.1</t>
  </si>
  <si>
    <t>4.1.2</t>
  </si>
  <si>
    <t>4.1.3</t>
  </si>
  <si>
    <t>4.2.1</t>
  </si>
  <si>
    <t>4.3.1</t>
  </si>
  <si>
    <t>4.3.2</t>
  </si>
  <si>
    <t>4.3.3</t>
  </si>
  <si>
    <t>4.3.4</t>
  </si>
  <si>
    <t>4.4.1</t>
  </si>
  <si>
    <t>4.5.1</t>
  </si>
  <si>
    <t>4.6.1</t>
  </si>
  <si>
    <t>4.6.2</t>
  </si>
  <si>
    <t>Suministro e instalación de tanque de polietileno de 4100 litros, flexibles y resistentes a la intemperie, incluye kit de accesorios, válvula flotador, filtro sedimentos, multiconector y respiradero.</t>
  </si>
  <si>
    <t>MEDIDAS AMBIENTALES Y SOCIALES</t>
  </si>
  <si>
    <t>Desmontaje de cubierta, estructura metálica, canales, bajadas de aguas lluvias</t>
  </si>
  <si>
    <t>Medidas Ambientales (ver documento complementario PGAS)</t>
  </si>
  <si>
    <t>Medidas Sociales (Capacitaciones, rótulo, consultas, asambleas, oficina de queja, teléfono, buzones, etc.) (ver documento complementario PGAS)</t>
  </si>
  <si>
    <t>Reubicacion Temporal Adecuaciones y Movilizacion</t>
  </si>
  <si>
    <t>Reubicacion Temporal Arrendamiento (incluye pagos de servicios basicos)</t>
  </si>
  <si>
    <t>COSTO DIRECTO</t>
  </si>
  <si>
    <t>IMPREVISTOS (5%)</t>
  </si>
  <si>
    <t>SUMA INDIRECTOS (35%)</t>
  </si>
  <si>
    <t>SUBTOTAL 1 (DIR+IND+IMP)</t>
  </si>
  <si>
    <t xml:space="preserve"> IVA (13%)</t>
  </si>
  <si>
    <t>SUBTOTAL 2 (IVA+SUBTOTAL)</t>
  </si>
  <si>
    <t>ARANCELES DE CONSTRUCCIÓN (3%) 
(PAGO CONTRA PRESENTACION DE RECIBO A NOMBRE MINEDUCYT)</t>
  </si>
  <si>
    <t>COSTO TOTAL</t>
  </si>
  <si>
    <t>Reparación, limpieza y pintura del muro perimetral restante</t>
  </si>
  <si>
    <t>SECCION DE MURO PERIMETRAL (DE MOJON 7-13) Ver plano topografico.</t>
  </si>
  <si>
    <t>Limpieza, suministro y aplicación de pintura para canchas deportivas para demarcación y pintura de figuras didcaticas (Ver plano arquitetonico)</t>
  </si>
  <si>
    <t>Suministro e instalacion de banca de concreto armado f'c=280 Kg/cm2 (e=15cm) de 2.05x0.60, con acabado pulido a máquina</t>
  </si>
  <si>
    <t>AULA VERDE SENSORIAL (HUERTO)</t>
  </si>
  <si>
    <t xml:space="preserve">Suministro de Eras de cultivo de madera con tierra negra preparada </t>
  </si>
  <si>
    <t>Construcción de jardineras con pretil de bloque de concreto de 15, h= 60cm visto, incluye repello, afinado y pintura color a definir</t>
  </si>
  <si>
    <t>Suministro e instalación de transformador de 75.0 kVA, 24.9/14.4 kV 120/240 V</t>
  </si>
  <si>
    <t>Suministro de contenedor de basura tipo plástico con ruedas traseras, tapa desplegable. Tres compartimiento, dimensiones mínimas de cada uno de a=72cm l= 59cm h=93 cm. cada compartimiento debe poseer color distintivo para cada tipo de desecho.</t>
  </si>
  <si>
    <t>Construcción de escenario de 2.35x9.62, con pretil de bloque de concreto de 20x20x40, h=0.60 m. cara vista y 2 hiladas enterradas, con refuerzos verticales No.4, @ 40 cm. y ref. horizontales No.2 @ 20 cm, incluye solera de fundación de 50x20, con armaduría 6  No4 @15 y est. No.2 @ 15 cm., relleno con material selecto y piso de concreto de 7 cm. con electromalla No. 6 de 6"</t>
  </si>
  <si>
    <t xml:space="preserve">Piso de concreto 140 Kg/cm2.  c/ ref. No. 2 @ 25 cms E= 7 cms.  Sobre piedra cuarta. E= 15 cms. Incluye excavacion, relleno y compactación </t>
  </si>
  <si>
    <t>Suministro e instalación Tuberías de PVC Ø 10", 125 PSI (Incluye Accesorios, excavación, y compactación de suelo existente</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</si>
  <si>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</si>
  <si>
    <t xml:space="preserve"> </t>
  </si>
  <si>
    <t>S.G.</t>
  </si>
  <si>
    <t>Suministro e instalación de 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</si>
  <si>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extractor de 1,295 cfm, 0.85" ca, 1/2 hp, 120-1-60</t>
  </si>
  <si>
    <t>Suministro e instalación de ductos 30x30 cm, de lámina de acero inoxidable, soldado con soldadura autógena y/o hermética</t>
  </si>
  <si>
    <t>Suministro e instalación de puerta abatible de una hoja, acero rolado en frio de 0.73 mm g40, con refuerzo para ventanilla y manija, mocheta sr de una hoja, fabricada en acero g-40 cal. 16, ventana 4x27” vidrio claro de 7 mm con marco y contramarco, de acero rolado en frio de 0.80 mm. Según plano de acabados.</t>
  </si>
  <si>
    <t>Suministro e instalación de puerta abatible de doble hoja, acero rolado en frio de 0.73 mm, g-40, con refuerzo para doble ventanilla y manija, mocheta de una hoja, fabricada en acero g-40, cal.16, ventana de 4x27", vidrio claro de 7mm con marco y contramarco de acero rolado en frio de 0.80 mm. Según plano de acabados.</t>
  </si>
  <si>
    <t>Suministro e instalación de puerta abatible de doble hoja, acero rolado en frio de 0.73 mm, g-40, con refuerzo para doble ventanilla y manija, mocheta de una hoja, fabricada en acero g-40, cal.16, ventana de 4x27", vidrio claro de 7mm con marco y contramarco de acero rolado en frio de 0.80 mm. Según plano de acabados, cuadro de puertas.</t>
  </si>
  <si>
    <t>Suministro e instalación de puerta abatible de una hoja, acero rolado en frio de 0.73 mm g40, con refuerzo para ventanilla y manija, mocheta sr de una hoja, fabricada en acero g-40 cal. 16, ventana 4x27” vidrio claro de 7 mm con marco y contramarco, de acero rolado en frio de 0.80 mm. Según plano de acabados, cuadro de puertas.</t>
  </si>
  <si>
    <t>Suministro e instalación de puerta abatible de una hoja, acero rolado en frio de 0.73 mm, g-40, con refuerzo para doble ventanilla y manija, mocheta de una hoja, fabricada en acero g-40, cal.16, ventana de 4x27", vidrio claro de 7mm con marco y contramarco de acero rolado en frio de 0.80 mm. Según plano de acabados,cuadro de puertas.</t>
  </si>
  <si>
    <t>Suministro e instalación de puerta abatible de una hoja, acero rolado en frio de 0.73 mm g40, con manija, mocheta de una hoja, fabricada en acero g-40 cal. 16, con marco y contramarco de acero rolado en frio de 0.80 mm. Según plano de acabados,cuadro de puertas.</t>
  </si>
  <si>
    <t>Suministro e instalación de puerta abatible de una hoja, acero rolado en frio de 0.73 mm, g-40, con refuerzo para doble ventanilla y manija, mocheta de una hoja, fabricada en acero g-40, cal.16, ventana de 4x27", vidrio claro de 7mm con marco y contramarco de acero rolado en frio de 0.80 mm. Según plano de acabados, cuadro de puertas.</t>
  </si>
  <si>
    <t>Suministro e instalación de puerta abatible de una hoja, acero rolado en frio de 0.73 mm g40, con manija, mocheta de una hoja, fabricada en acero g-40 cal. 16, con marco y contramarco de acero rolado en frio de 0.80 mm. Según plano de acabados, cuadro de puertas.</t>
  </si>
  <si>
    <t>Suministro e instalación de 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</si>
  <si>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cubierta de techo insulado de 2",que incluye: -Pintura de estructura de soporte (dos manos de pintura anticorrosiva diferente color) y dos manos de acabado final (esmalte) según especificaciones tecnicas, -Capote de lámina de aluminio, zinc y silicio, calibre 26, -Aplicacion de impermeabilizante de la mejor calidad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</si>
  <si>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cubierta de aluminio y zinc cal. 24 incluye estructura metálica de soporte con dos manos de pintura anticorrosiva diferente color y dos manos de acabado final (esmalte), incluye capote de lámina de aluminio de zinc y silicio calibre , hechura de cepos en ambas caras, tornilleria. Aplicación de impremeabilizante de la mejor calidad en cada tornillo instalado. Las dimensiones de la cubierta de techo son tomadas en proyección horizontal para efectos de pago.</t>
  </si>
  <si>
    <t>Losa de concreto de mueble en cocina con ref #3 a cada 15 cm en ambos sentidos. E=8 cm, con enchape de porcelanato color a definir de 60x60 sobsre losa de concreto, incluye bocel metálico color plata mate.</t>
  </si>
  <si>
    <t>1.1.4</t>
  </si>
  <si>
    <t>1.1.5</t>
  </si>
  <si>
    <t>Demolición de escenario.</t>
  </si>
  <si>
    <t>Demolición de infraestructura incluye: piso, paredes, cielo falso, estructura metálica, puertas, ventanas, instalaciones eléctricas, desalojos y elementos de concreto, que interfieran con el diseño planteado por el plano arquitectonico. Ver plano de demoliciones.</t>
  </si>
  <si>
    <t>4.2.2</t>
  </si>
  <si>
    <t xml:space="preserve">Demolición de pretil, dañado, de ladrillo de barro cocido 15cms, repellado. Ver plano de demoliciones </t>
  </si>
  <si>
    <t>Suministro e instalación de Placa conmemorativa</t>
  </si>
  <si>
    <t>PRESUPUESTO</t>
  </si>
  <si>
    <t>Suministro e instalación de puerta doble hoja de 2.3 x 3.0 m, con tubo estructural de 2"x1", marco de aluminio de tubo estructural de 2"x2", y refuerzos horizontales con tubo estructural de 2"x1" chapa 16 a cada 10 cm de luz, con forro interior de lámina lisa 1/16" aplicación de dos manos de anticorrosivo y dos manos con pintura mate color a definir</t>
  </si>
  <si>
    <t>Suministro e instalación de porterias móviles</t>
  </si>
  <si>
    <t>Construcción de bebedero de concreto según detalle en plano (Incluye accesorios)</t>
  </si>
  <si>
    <t>Suministro y Siembra de plantas ornamentales</t>
  </si>
  <si>
    <t>Suministro e instalacion de señaletica (Incluye rótulos, identificadores según detalle de planos)</t>
  </si>
  <si>
    <t>Suministro e instalacion de baldosas fabricadas en plástico polipropileno de alto impacto, antideslizante, alta durabilidad, a instalar sobre piso de porcelanato</t>
  </si>
  <si>
    <t>Suministro e instalación de luminaria tipo apliqué ovalado (tortuga) con bombillo led de 12w, luz de día, con acabado blanco, para montaje superficial en pasillos y sanitarios. incluye caja octogonal tipo pesada ul, cableado y canalizacion con tuberia emt con sus accesorios.</t>
  </si>
  <si>
    <t>Suministro e instalación de luminaria tipo receptáculo de baquelita color blanco con bombillo led de 12w, luz de día, para montaje superficial. incluye caja octogonal tipo pesada ul, cableado y canalizacion con tuberia emt y sus accesorios.</t>
  </si>
  <si>
    <t>Suministro e instalación de luminaria tipo wall pack (wp) led de 26w a 30w, luz de dia, para montaje superficial en paredes exteriores. incluye caja octogonal tipo pesada ul, cableado y canalizacion con tuberia rigida emt y sus accesorios.</t>
  </si>
  <si>
    <t>Suministro e instalación de luminaria de emergencia led de 2x3 w, luz de día, para montaje superficial en pared. incluye caja octogonal tipo pesada ul, cableado y canalización con tubería emt y sus accesorios.</t>
  </si>
  <si>
    <t>Suministro e instalación de 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</si>
  <si>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</si>
  <si>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</si>
  <si>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luminaria tipo receptáculo de baquelita color blanco con bombillo led de 12w, luz de día, para montaje superficial. incluye caja octogonal tipo pesada ul, cableado y canalizacion con tuberia emt y sus accesorios.</t>
  </si>
  <si>
    <t>Suministro e instalación de 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</si>
  <si>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Suministro e instalación de acometida eléctrica secundaria subterránea desde medidor hasta Tablero General (TG), con 3 THHN No. 1/0 AWG + 1 THHN #2 AWG (T) en PVC de ø2", incluye canalización con EMT en tramo superficial.</t>
  </si>
  <si>
    <t>Suministro e instalación de alimentador eléctrico secundario subterráneo desde Tablero General (TG) hasta subtablero ST-A en Módulo A, con 3 THHN No. 6 AWG+ 1 THHN No. 8 AWG en PVC de ø1-1/2", incluye canalización con EMT en tramo superficial.</t>
  </si>
  <si>
    <t>Suministro e instalación de alimentador eléctrico secundario subterráneo desde Tablero General (TG) hasta subtablero ST-COC en Módulo C, con 3 THHN No. 6 AWG+ 1 THHN No. 8 AWG en PVC de ø1-1/2", incluye canalización con EMT en tramo superficial.</t>
  </si>
  <si>
    <t>Suministro e instalación de luminaria solar LED superficial con sensor de movimiento, de 800 lúmenes (mínimo), luz de dia, para iluminación de áreas exteriores.</t>
  </si>
  <si>
    <t xml:space="preserve">Suministro e instalación de luminaria tipo Apliqué ovalado (tortuga) con bombillo LED de 12w, Luz de Día, con acabado blanco, para montaje superficial en pasillos y sanitarios. incluye caja octogonal tipo pesada UL, cableado y canalización vista con tubería EMT con sus accesorios. </t>
  </si>
  <si>
    <t>Suministro e instalación de pulsador para timbre din don con placa para intemperie, montado en caja rectangular galvanizada pesada UL. Incluye canalización y alambrado hasta la administración. Ubicado al exterior del acceso peatonal.</t>
  </si>
  <si>
    <t>Suministro e instalación de pulsador para timbre tipo campana de recreo, con placa metálica, montado en caja rectangular galvanizada pesada UL. Incluye canalización y alambrado. Ubicado en la Administración.</t>
  </si>
  <si>
    <t>Suministro e instalación de timbre tipo din don, montado en caja rectangular galvanizada pesada UL. Incluye canalización y alambrado. Ubicado frente a la Administración.</t>
  </si>
  <si>
    <t>Suministro e instalación de timbre tipo campana de recreo, de 8 pulgadas de diámetro, montado en caja rectangular galvanizada pesada ul. incluye canalización y alambrado hasta administración. ubicado en los puntos indicados en el plano.</t>
  </si>
  <si>
    <t>Suministro e instalación de acometida primaria con cable ACSR 2 (F)+ ACSR # 1/0(N)</t>
  </si>
  <si>
    <t>Suministro e instalación de estructura primaria de recibo (tipo remate primario horizontal (F+N)</t>
  </si>
  <si>
    <t>Suministro e instalación de protecciones y herrajes para estructura primaria y bajada secundaria (pararrayos, cortacircuitos)</t>
  </si>
  <si>
    <t>Suministro e instalación de panel de alarma (dscc585 o similar) para sistema contra incendio. incluye programación de panel principal de alarma contra incendios en caso de activación y sus dispositivos: estación manual y señal audible y visible.</t>
  </si>
  <si>
    <t>Suministro e instalación de estación manual direccionable para activación de alarma contra incendio de acuerdo a especificación técnica.</t>
  </si>
  <si>
    <t>Suministro e instalación de cable para alarma contra incendio fplr 16 awg, de acuerdo a especificación técnica. incluye canalización (cajas de registro, cajas octogonales, pesadas, tecnoducto o tubería metálica rígida emt de ø 3/4" y ø 1", con todos sus accesorios (conectadores, uniones, abrazaderas)).</t>
  </si>
  <si>
    <t>Suministro e instalación de sensor o detector de humo, alimentados con una batería de 9 voltios, 85, decibeles ul 217 first alert o similar con sirena audible y botón de silencio.</t>
  </si>
  <si>
    <t xml:space="preserve">Suministro e instalación de sensor o detector de humo direccionable a panel de alarma de incedios </t>
  </si>
  <si>
    <t>Suministro e instalación de 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</si>
  <si>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Suministro e instalación de router inalámbrico de amplia cobertura y gran capacidad de manejo de datos, mínimo de 300 gb. incluye caja de salida y puesta en marcha.</t>
  </si>
  <si>
    <t>Suministro e instalación de equipo de recepción de internet. incluye: bandeja, router, ups, y todo lo necesario para la puesta en marcha del sistema.</t>
  </si>
  <si>
    <t>Interceptor de grasa con canastilla para sedimentos sólidos de 45 L/min y 18 kg de capacidad. Conexión para tubo de 2" para roscar. Puede colocarse de manera expuesta o soterrada,de la mejor calidad</t>
  </si>
  <si>
    <t>Suministro e instalación de 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</si>
  <si>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</si>
  <si>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cubierta de techo de lámina de aluminio y zinc, cal 24, color blanco ambas caras, incluye:
- Láminas de policarbonato troqueladas, intercaladas con lamina de aluminio y zinc según planos 
- Pintura de estructura metálica de soporte de techos existentes (dos manos de pintura anticorrosiva diferente color) y dos manos de acabado final (esmalte) según especificaciones técnicas.
- Capote de lámina de aluminio, zinc y silicio, calibre 26,
- Aplicación de impermeabilizante en cada tornillo instalado en estructura de techo existente 
- Limpieza y remoción de residuos existentes 
- Todos los desmontajes y desalojos a botadero autorizado.</t>
  </si>
  <si>
    <t>Suministro e instalación de canales de aguas lluvias de lámina de galvanizada lisa calibre 24, soldado y remachado, ganchos escondidos de pletina de 1" x 1/8" a cada 0.45 m, acabado final exterior dos manos de anticorrosivo especial para galvanizado, aplicar en interior en uniones, y dos manos de pintura esmalte color a definir exterior.</t>
  </si>
  <si>
    <t>Tala y remoción de árboles, incluye: (tala, destronconado, y desraizado).</t>
  </si>
  <si>
    <t>Suministro e instalación de bajadas de aguas lluvias con tubería PVC Ø 4", 125 PSI. Sujetados con cinchos de pletina de 1/8"x1", fijados con tornillo goloso de 2"x10 y anclas plásticas. Incluye accesorios. Incluye accesorios y conexión a red subterránea de aguas lluvias</t>
  </si>
  <si>
    <t>Suministro e instalación de bajadas de aguas lluvias con tubería PVC Ø 4", 125 PSI. Incluye accesorios de fijación en pared con platina de 3/4"x1/8 aplicación de anticorrosivo y pintura esmalte. Incluye accesorios y conexión a red subterránea de aguas lluvias</t>
  </si>
  <si>
    <t>Repello de superficies verticales hasta e=2 cm. Incluye limpieza, remoción de pintura y escarificado de paredes existentes con copa de alambre o similar.</t>
  </si>
  <si>
    <t>Pintura de aceite de primera calidad, para interiores, acabado de alto brillo, incluye limpieza y preparación de paredes con base. Dos manos de acabado uniforme</t>
  </si>
  <si>
    <t>pintura de aceite de primera calidad, para interiores, acabado de alto brillo, incluye limpieza y preparación de paredes con base. Dos manos de acabado uniforme</t>
  </si>
  <si>
    <t>pintura de agua acrílica lavable de primera calidad, acabado mate, para exteriores, incluye limpieza y preparación de paredes con base. Dos manos acabado uniforme. Diseño según Manual Mi Nueva Escuela</t>
  </si>
  <si>
    <t>Reparación de estructura metálicas de SUM: Pueden ser hierro o acero, la limpieza de la superficie con dual etch o similar para eliminar el óxido, Aplicar anticorrosivo (kromik metal primer o similar) siguiendo las instrucciones recomendadas para este producto. Se aplicarán 2 manos, No debe de dejarse el anticorrosivo sin pintar por más de dos semanas, posterior aplicación de kem lustral Enamel  o similar dos capas sucesivas para la aplicación de la segunda capa deberán transcurrir 24 horas.</t>
  </si>
  <si>
    <t>Pintura de agua acrílica lavable de primera calidad, acabado mate, para exteriores, incluye limpieza y preparación de paredes con base. Dos manos acabado uniforme. Diseño según Manual Mi Nueva Escuela.</t>
  </si>
  <si>
    <t>Aplicación de 2 manos de pintura base látex acrílico de la mejor calidad, color a definir según Manual Mi Nueva Escuela, para interiores parte superior, incluye limpieza y preparación de pared con base. Dos manos de acabado uniforme.</t>
  </si>
  <si>
    <t>Repello de superficies verticales hasta e=2 cm. Incluye limpieza, remoción de pintura y escarificado de paredes existentes.</t>
  </si>
  <si>
    <t>Aplicación de 2 manos de pintura base látex lavable de la mejor calidad, color a definir según manual Manual Mi Nueva Escuela, para interiores parte superior, incluye limpieza y preparación de pared con base. Dos manos de acabado uniforme.</t>
  </si>
  <si>
    <t>Pintura de agua acrílica lavable de primera calidad, acabado mate, para exteriores, incluye limpieza y preparación de paredes con base. Dos manos acabado uniforme. Diseño según Manual Mi Nueva Escuela</t>
  </si>
  <si>
    <t>Aplicación de 2 manos de pintura base látex acrílico de la mejor calidad, color a definir según manual Manual Mi Nueva Escuela, para interiores parte superior, incluye limpieza y preparación de pared con base. Dos manos de acabado uniforme.</t>
  </si>
  <si>
    <t>Aplicación de pintura de agua acrílica lavable de primera calidad, acabado mate, para exteriores, incluye limpieza y preparación de paredes con base. Dos manos acabado uniforme. Diseño según Manual Mi Nueva Escuela</t>
  </si>
  <si>
    <t xml:space="preserve">Aplicación de pintura de agua acrílica lavable de primera calidad, acabado mate, para exteriores, incluye limpieza y preparación de paredes con base. Dos manos acabado uniforme. Diseño según Manual Mi Nueva Escuela. </t>
  </si>
  <si>
    <t xml:space="preserve">Suministro e instalación de  Mobiliario urbano - Banca con árbol - Banca de losa de concreto visto en voladizo. Forma circular. Ancho: 1.65m, Longitud: 1.92m, Altura:1.20m. Apertura central: Ancho:0.60m, Longitud: 0.65m.  Concreto de f'c=180 kg/cm² e=0.07 m, refuerzo #3 @ 0.15m. </t>
  </si>
  <si>
    <t>Suministro y aplicación de Pintura con anticorrosivo con 2 capas de diferente color y 2 capas de acabado final con pintura automotriz (color a definir) para estructura vista de circulaciones techadas</t>
  </si>
  <si>
    <r>
      <t>m</t>
    </r>
    <r>
      <rPr>
        <vertAlign val="superscript"/>
        <sz val="11"/>
        <color theme="1"/>
        <rFont val="Arial"/>
        <family val="2"/>
      </rPr>
      <t>3</t>
    </r>
  </si>
  <si>
    <t>2.1.5</t>
  </si>
  <si>
    <t>2.1.6</t>
  </si>
  <si>
    <t>2.1.7</t>
  </si>
  <si>
    <t>2.1.8</t>
  </si>
  <si>
    <t>2.1.9</t>
  </si>
  <si>
    <t>2.1.10</t>
  </si>
  <si>
    <t>2.1.11</t>
  </si>
  <si>
    <t>2.1.12</t>
  </si>
  <si>
    <t>2.1.13</t>
  </si>
  <si>
    <t>2.1.14</t>
  </si>
  <si>
    <t>2.1.15</t>
  </si>
  <si>
    <t>2.1.16</t>
  </si>
  <si>
    <t>2.2.3</t>
  </si>
  <si>
    <t>2.2.4</t>
  </si>
  <si>
    <t>2.2.5</t>
  </si>
  <si>
    <t>2.2.6</t>
  </si>
  <si>
    <t>2.2.7</t>
  </si>
  <si>
    <t>2.2.8</t>
  </si>
  <si>
    <t>2.2.9</t>
  </si>
  <si>
    <t>2.2.10</t>
  </si>
  <si>
    <t>2.2.11</t>
  </si>
  <si>
    <t>2.2.12</t>
  </si>
  <si>
    <t>2.2.13</t>
  </si>
  <si>
    <t>2.2.14</t>
  </si>
  <si>
    <t>2.2.15</t>
  </si>
  <si>
    <t>CONSTRUCCIONES</t>
  </si>
  <si>
    <t>3.1.5</t>
  </si>
  <si>
    <t>3.1.6</t>
  </si>
  <si>
    <t>3.1.7</t>
  </si>
  <si>
    <t>3.1.8</t>
  </si>
  <si>
    <t>3.1.9</t>
  </si>
  <si>
    <t>3.1.10</t>
  </si>
  <si>
    <t>3.1.11</t>
  </si>
  <si>
    <t>3.1.12</t>
  </si>
  <si>
    <t>3.1.13</t>
  </si>
  <si>
    <t>3.1.14</t>
  </si>
  <si>
    <t>3.1.15</t>
  </si>
  <si>
    <t>3.1.16</t>
  </si>
  <si>
    <t>3.1.17</t>
  </si>
  <si>
    <t>3.1.18</t>
  </si>
  <si>
    <t>3.1.19</t>
  </si>
  <si>
    <t>3.2.3</t>
  </si>
  <si>
    <t>3.2.4</t>
  </si>
  <si>
    <t>3.2.5</t>
  </si>
  <si>
    <t>3.2.6</t>
  </si>
  <si>
    <t>3.2.7</t>
  </si>
  <si>
    <t>3.2.8</t>
  </si>
  <si>
    <t>3.2.9</t>
  </si>
  <si>
    <t>3.2.10</t>
  </si>
  <si>
    <t>3.2.11</t>
  </si>
  <si>
    <t>3.2.12</t>
  </si>
  <si>
    <t>3.2.13</t>
  </si>
  <si>
    <t>3.2.14</t>
  </si>
  <si>
    <t>3.2.15</t>
  </si>
  <si>
    <t>3.2.16</t>
  </si>
  <si>
    <t>3.3.3</t>
  </si>
  <si>
    <t>3.3.4</t>
  </si>
  <si>
    <t>3.3.5</t>
  </si>
  <si>
    <t>3.3.6</t>
  </si>
  <si>
    <t>3.3.7</t>
  </si>
  <si>
    <t>3.3.8</t>
  </si>
  <si>
    <t>3.3.9</t>
  </si>
  <si>
    <t>3.3.10</t>
  </si>
  <si>
    <t>3.3.11</t>
  </si>
  <si>
    <t>4.1.4</t>
  </si>
  <si>
    <t>4.1.5</t>
  </si>
  <si>
    <t>4.1.6</t>
  </si>
  <si>
    <t>4.1.7</t>
  </si>
  <si>
    <t>4.1.8</t>
  </si>
  <si>
    <t>4.1.9</t>
  </si>
  <si>
    <t>4.1.10</t>
  </si>
  <si>
    <t>4.2.3</t>
  </si>
  <si>
    <t>4.2.4</t>
  </si>
  <si>
    <t>4.2.5</t>
  </si>
  <si>
    <t>4.2.6</t>
  </si>
  <si>
    <t>4.3.5</t>
  </si>
  <si>
    <t>4.3.6</t>
  </si>
  <si>
    <t>4.3.7</t>
  </si>
  <si>
    <t>4.3.8</t>
  </si>
  <si>
    <t>4.3.9</t>
  </si>
  <si>
    <t>4.3.10</t>
  </si>
  <si>
    <t>4.5.2</t>
  </si>
  <si>
    <t>4.5.3</t>
  </si>
  <si>
    <t>4.6.3</t>
  </si>
  <si>
    <t>2.1.17</t>
  </si>
  <si>
    <t>2.1.18</t>
  </si>
  <si>
    <t>2.1.19</t>
  </si>
  <si>
    <t>2.1.20</t>
  </si>
  <si>
    <t>2.1.21</t>
  </si>
  <si>
    <t>2.1.22</t>
  </si>
  <si>
    <t>2.1.23</t>
  </si>
  <si>
    <t>2.1.24</t>
  </si>
  <si>
    <t>2.1.25</t>
  </si>
  <si>
    <t>2.1.26</t>
  </si>
  <si>
    <t>2.1.27</t>
  </si>
  <si>
    <t>INSTALACIONES ELÉCTRICAS MÓDULO B - AULAS 3 y 4, ADMINISTRACION , BODEGAS, SS GENERAL Y SS MAESTROS</t>
  </si>
  <si>
    <t>INSTALACIONES ELÉCTRICOS  MÓDULO C - COCINA, BODEGA DE ALIMENTOS Y COMEDOR</t>
  </si>
  <si>
    <t>2.2.16</t>
  </si>
  <si>
    <t>2.2.17</t>
  </si>
  <si>
    <t>2.2.18</t>
  </si>
  <si>
    <t>2.2.19</t>
  </si>
  <si>
    <t>2.2.20</t>
  </si>
  <si>
    <t>2.2.21</t>
  </si>
  <si>
    <t>2.2.22</t>
  </si>
  <si>
    <t>2.2.23</t>
  </si>
  <si>
    <t>2.2.24</t>
  </si>
  <si>
    <t>2.2.25</t>
  </si>
  <si>
    <t>2.2.26</t>
  </si>
  <si>
    <t>2.2.27</t>
  </si>
  <si>
    <t>2.2.28</t>
  </si>
  <si>
    <t>3.2.17</t>
  </si>
  <si>
    <t>3.2.18</t>
  </si>
  <si>
    <t>3.2.19</t>
  </si>
  <si>
    <t>3.2.20</t>
  </si>
  <si>
    <t>3.2.21</t>
  </si>
  <si>
    <t>3.2.22</t>
  </si>
  <si>
    <t>3.2.23</t>
  </si>
  <si>
    <t>3.2.24</t>
  </si>
  <si>
    <t>3.2.25</t>
  </si>
  <si>
    <t>3.2.26</t>
  </si>
  <si>
    <t>3.2.27</t>
  </si>
  <si>
    <t>INSTALACIONES ELÉCTRICAS MÓDULO A - AULAS 1 Y 2, SERVICIOS SANITARIOS Y BODEGAS DE MATERIAL DIDACTICO</t>
  </si>
  <si>
    <t>5.1.1</t>
  </si>
  <si>
    <t>5.1.2</t>
  </si>
  <si>
    <t>5.2.1</t>
  </si>
  <si>
    <t>5.2.2</t>
  </si>
  <si>
    <t>5.2.3</t>
  </si>
  <si>
    <t>5.2.4</t>
  </si>
  <si>
    <t>5.2.5</t>
  </si>
  <si>
    <t>5.3.1</t>
  </si>
  <si>
    <t>5.3.2</t>
  </si>
  <si>
    <t>5.3.3</t>
  </si>
  <si>
    <t>5.3.4</t>
  </si>
  <si>
    <t xml:space="preserve">OBRAS ELECTRICAS EXTERIORES </t>
  </si>
  <si>
    <t>6.1.1</t>
  </si>
  <si>
    <t>6.1.2</t>
  </si>
  <si>
    <t>6.1.3</t>
  </si>
  <si>
    <t>6.1.4</t>
  </si>
  <si>
    <t>6.1.5</t>
  </si>
  <si>
    <t>6.1.6</t>
  </si>
  <si>
    <t>6.1.7</t>
  </si>
  <si>
    <t>6.1.8</t>
  </si>
  <si>
    <t>6.1.9</t>
  </si>
  <si>
    <t>6.1.10</t>
  </si>
  <si>
    <t>6.1.11</t>
  </si>
  <si>
    <t>6.2.1</t>
  </si>
  <si>
    <t>6.2.2</t>
  </si>
  <si>
    <t>6.2.3</t>
  </si>
  <si>
    <t>6.2.4</t>
  </si>
  <si>
    <t>6.2.5</t>
  </si>
  <si>
    <t>6.2.6</t>
  </si>
  <si>
    <t>6.2.7</t>
  </si>
  <si>
    <t>6.2.8</t>
  </si>
  <si>
    <t>6.2.9</t>
  </si>
  <si>
    <t>6.3.1</t>
  </si>
  <si>
    <t>6.3.2</t>
  </si>
  <si>
    <t>6.3.3</t>
  </si>
  <si>
    <t>6.3.4</t>
  </si>
  <si>
    <t>6.3.5</t>
  </si>
  <si>
    <t>6.3.6</t>
  </si>
  <si>
    <t>6.4.1</t>
  </si>
  <si>
    <t>6.4.2</t>
  </si>
  <si>
    <t>6.4.3</t>
  </si>
  <si>
    <t>PROYECTO: ESCUELA DE EDUCACION PARVULARIA SAN JOSÉ GUAYABAL</t>
  </si>
  <si>
    <t>MUNICIPIO: SAN JOSÉ GUAYABAL</t>
  </si>
  <si>
    <t>DEPARTAMENTO:  CUSCATLÁN       CÓDIGO:11846</t>
  </si>
  <si>
    <t xml:space="preserve">DESCRIPCIÓN / PARTIDA </t>
  </si>
  <si>
    <t xml:space="preserve"> MOBILIARIO URBANO</t>
  </si>
  <si>
    <t>SEÑALÉTICA Y EMERGENCIAS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</si>
</sst>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164" formatCode="_(&quot;$&quot;* #,##0.00_);_(&quot;$&quot;* \(#,##0.00\);_(&quot;$&quot;* &quot;-&quot;??_);_(@_)"/>
    <numFmt numFmtId="165" formatCode="_-&quot;$&quot;* #,##0.00_-;\-&quot;$&quot;* #,##0.00_-;_-&quot;$&quot;* &quot;-&quot;??_-;_-@"/>
    <numFmt numFmtId="166" formatCode="0.0"/>
    <numFmt numFmtId="167" formatCode="_(&quot;$&quot;* #,##0_);_(&quot;$&quot;* \(#,##0\);_(&quot;$&quot;* &quot;-&quot;??_);_(@_)"/>
    <numFmt numFmtId="168" formatCode="_-[$$-440A]* #,##0.00_-;\-[$$-440A]* #,##0.00_-;_-[$$-440A]* &quot;-&quot;??_-;_-@"/>
  </numFmts>
  <fonts count="18" x14ac:knownFonts="1">
    <font>
      <sz val="11"/>
      <color theme="1"/>
      <name val="Calibri"/>
      <family val="2"/>
      <scheme val="minor"/>
    </font>
    <font>
      <b/>
      <sz val="18"/>
      <color theme="0"/>
      <name val="Museo sans 300"/>
    </font>
    <font>
      <sz val="11"/>
      <name val="Calibri"/>
      <family val="2"/>
    </font>
    <font>
      <b/>
      <sz val="10"/>
      <color theme="0"/>
      <name val="Museo sans 300"/>
    </font>
    <font>
      <sz val="11"/>
      <color theme="1"/>
      <name val="Museo sans 300"/>
    </font>
    <font>
      <sz val="8"/>
      <name val="Calibri"/>
      <family val="2"/>
      <scheme val="minor"/>
    </font>
    <font>
      <b/>
      <sz val="15"/>
      <color theme="0"/>
      <name val="Museo sans 300"/>
    </font>
    <font>
      <sz val="15"/>
      <name val="Calibri"/>
      <family val="2"/>
    </font>
    <font>
      <sz val="11"/>
      <color theme="1"/>
      <name val="Calibri"/>
      <family val="2"/>
      <scheme val="minor"/>
    </font>
    <font>
      <b/>
      <sz val="11"/>
      <color theme="0"/>
      <name val="Arial"/>
      <family val="2"/>
    </font>
    <font>
      <sz val="11"/>
      <color theme="1"/>
      <name val="Arial"/>
      <family val="2"/>
    </font>
    <font>
      <sz val="11"/>
      <name val="Arial"/>
      <family val="2"/>
    </font>
    <font>
      <b/>
      <sz val="11"/>
      <color rgb="FF333F4F"/>
      <name val="Arial"/>
      <family val="2"/>
    </font>
    <font>
      <b/>
      <sz val="11"/>
      <color theme="1"/>
      <name val="Arial"/>
      <family val="2"/>
    </font>
    <font>
      <vertAlign val="superscript"/>
      <sz val="11"/>
      <color theme="1"/>
      <name val="Arial"/>
      <family val="2"/>
    </font>
    <font>
      <sz val="11"/>
      <color rgb="FF000000"/>
      <name val="Arial"/>
      <family val="2"/>
    </font>
    <font>
      <b/>
      <sz val="10"/>
      <color theme="0"/>
      <name val="Arial"/>
      <family val="2"/>
    </font>
    <font>
      <sz val="10"/>
      <color theme="1"/>
      <name val="Arial"/>
      <family val="2"/>
    </font>
  </fonts>
  <fills count="11">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D8D8D8"/>
        <bgColor rgb="FFD8D8D8"/>
      </patternFill>
    </fill>
    <fill>
      <patternFill patternType="solid">
        <fgColor theme="3" tint="-0.249977111117893"/>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DEEAF6"/>
        <bgColor rgb="FFDEEAF6"/>
      </patternFill>
    </fill>
  </fills>
  <borders count="2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44" fontId="8" fillId="0" borderId="0" applyFont="0" applyFill="0" applyBorder="0" applyAlignment="0" applyProtection="0"/>
  </cellStyleXfs>
  <cellXfs count="107">
    <xf numFmtId="0" fontId="0" fillId="0" borderId="0" xfId="0"/>
    <xf numFmtId="0" fontId="4" fillId="0" borderId="0" xfId="0" applyFont="1"/>
    <xf numFmtId="0" fontId="0" fillId="0" borderId="0" xfId="0" applyAlignment="1">
      <alignment vertical="center"/>
    </xf>
    <xf numFmtId="44" fontId="0" fillId="0" borderId="0" xfId="0" applyNumberFormat="1"/>
    <xf numFmtId="0" fontId="1" fillId="2" borderId="1" xfId="0" applyFont="1" applyFill="1" applyBorder="1" applyAlignment="1">
      <alignment horizontal="center" vertical="center"/>
    </xf>
    <xf numFmtId="44" fontId="9" fillId="6" borderId="14" xfId="0" applyNumberFormat="1" applyFont="1" applyFill="1" applyBorder="1"/>
    <xf numFmtId="0" fontId="10" fillId="7" borderId="14" xfId="0" applyFont="1" applyFill="1" applyBorder="1"/>
    <xf numFmtId="44" fontId="10" fillId="0" borderId="14" xfId="0" applyNumberFormat="1" applyFont="1" applyBorder="1" applyAlignment="1">
      <alignment vertical="center"/>
    </xf>
    <xf numFmtId="0" fontId="10" fillId="0" borderId="14" xfId="0" applyFont="1" applyBorder="1"/>
    <xf numFmtId="0" fontId="10" fillId="5" borderId="9" xfId="0" applyFont="1" applyFill="1" applyBorder="1"/>
    <xf numFmtId="0" fontId="10" fillId="5" borderId="10" xfId="0" applyFont="1" applyFill="1" applyBorder="1"/>
    <xf numFmtId="0" fontId="10" fillId="8" borderId="14" xfId="0" applyFont="1" applyFill="1" applyBorder="1" applyAlignment="1">
      <alignment vertical="center"/>
    </xf>
    <xf numFmtId="0" fontId="10" fillId="8" borderId="14" xfId="0" applyFont="1" applyFill="1" applyBorder="1"/>
    <xf numFmtId="0" fontId="12" fillId="3" borderId="9" xfId="0" applyFont="1" applyFill="1" applyBorder="1" applyAlignment="1">
      <alignment horizontal="center" vertical="center" wrapText="1"/>
    </xf>
    <xf numFmtId="2" fontId="12" fillId="3" borderId="9" xfId="0" applyNumberFormat="1" applyFont="1" applyFill="1" applyBorder="1" applyAlignment="1">
      <alignment horizontal="center" vertical="center" wrapText="1"/>
    </xf>
    <xf numFmtId="0" fontId="12" fillId="3" borderId="1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9" xfId="0" applyFont="1" applyBorder="1" applyAlignment="1">
      <alignment horizontal="left" vertical="center" wrapText="1"/>
    </xf>
    <xf numFmtId="2" fontId="10" fillId="0" borderId="9" xfId="0" applyNumberFormat="1" applyFont="1" applyBorder="1" applyAlignment="1">
      <alignment horizontal="center" vertical="center" wrapText="1"/>
    </xf>
    <xf numFmtId="164" fontId="10" fillId="0" borderId="10" xfId="0" applyNumberFormat="1" applyFont="1" applyBorder="1" applyAlignment="1">
      <alignment horizontal="left" vertical="center" wrapText="1"/>
    </xf>
    <xf numFmtId="0" fontId="10" fillId="0" borderId="12" xfId="0" applyFont="1" applyBorder="1" applyAlignment="1">
      <alignment horizontal="left" vertical="center" wrapText="1"/>
    </xf>
    <xf numFmtId="2" fontId="10" fillId="0" borderId="12" xfId="0" applyNumberFormat="1" applyFont="1" applyBorder="1" applyAlignment="1">
      <alignment horizontal="center" vertical="center" wrapText="1"/>
    </xf>
    <xf numFmtId="0" fontId="10" fillId="0" borderId="12" xfId="0" applyFont="1" applyBorder="1" applyAlignment="1">
      <alignment horizontal="center" vertical="center" wrapText="1"/>
    </xf>
    <xf numFmtId="164" fontId="10" fillId="0" borderId="1" xfId="0" applyNumberFormat="1" applyFont="1" applyBorder="1" applyAlignment="1">
      <alignment horizontal="left" vertical="center" wrapText="1"/>
    </xf>
    <xf numFmtId="0" fontId="13" fillId="5" borderId="9" xfId="0" applyFont="1" applyFill="1" applyBorder="1" applyAlignment="1">
      <alignment horizontal="center" vertical="center" wrapText="1"/>
    </xf>
    <xf numFmtId="0" fontId="13" fillId="5" borderId="9" xfId="0" applyFont="1" applyFill="1" applyBorder="1" applyAlignment="1">
      <alignment vertical="center" wrapText="1"/>
    </xf>
    <xf numFmtId="0" fontId="10" fillId="0" borderId="13" xfId="0" applyFont="1" applyBorder="1" applyAlignment="1">
      <alignment horizontal="center" vertical="center" wrapText="1"/>
    </xf>
    <xf numFmtId="0" fontId="10" fillId="0" borderId="13" xfId="0" applyFont="1" applyBorder="1" applyAlignment="1">
      <alignment horizontal="left" vertical="center" wrapText="1"/>
    </xf>
    <xf numFmtId="2" fontId="10" fillId="0" borderId="13" xfId="0" applyNumberFormat="1" applyFont="1" applyBorder="1" applyAlignment="1">
      <alignment horizontal="center" vertical="center" wrapText="1"/>
    </xf>
    <xf numFmtId="164" fontId="10" fillId="0" borderId="6" xfId="0" applyNumberFormat="1" applyFont="1" applyBorder="1" applyAlignment="1">
      <alignment horizontal="left" vertical="center" wrapText="1"/>
    </xf>
    <xf numFmtId="0" fontId="13" fillId="0" borderId="13" xfId="0" applyFont="1" applyBorder="1" applyAlignment="1">
      <alignment vertical="center" wrapText="1"/>
    </xf>
    <xf numFmtId="0" fontId="10" fillId="0" borderId="1" xfId="0" applyFont="1" applyBorder="1" applyAlignment="1">
      <alignment horizontal="left" vertical="center" wrapText="1"/>
    </xf>
    <xf numFmtId="0" fontId="10" fillId="0" borderId="18" xfId="0" applyFont="1" applyBorder="1" applyAlignment="1">
      <alignment horizontal="center" vertical="center" wrapText="1"/>
    </xf>
    <xf numFmtId="2" fontId="13" fillId="4" borderId="9" xfId="0" applyNumberFormat="1" applyFont="1" applyFill="1" applyBorder="1" applyAlignment="1">
      <alignment horizontal="center" vertical="center" wrapText="1"/>
    </xf>
    <xf numFmtId="0" fontId="15" fillId="9" borderId="19" xfId="0" applyFont="1" applyFill="1" applyBorder="1" applyAlignment="1">
      <alignment horizontal="center" vertical="center" wrapText="1"/>
    </xf>
    <xf numFmtId="44" fontId="9" fillId="2" borderId="9" xfId="0" applyNumberFormat="1" applyFont="1" applyFill="1" applyBorder="1" applyAlignment="1">
      <alignment horizontal="center" vertical="center" wrapText="1"/>
    </xf>
    <xf numFmtId="167" fontId="10" fillId="0" borderId="10" xfId="0" applyNumberFormat="1" applyFont="1" applyBorder="1" applyAlignment="1">
      <alignment horizontal="left" vertical="center" wrapText="1"/>
    </xf>
    <xf numFmtId="166" fontId="13" fillId="4" borderId="9" xfId="0" applyNumberFormat="1" applyFont="1" applyFill="1" applyBorder="1" applyAlignment="1">
      <alignment horizontal="center" vertical="center" wrapText="1"/>
    </xf>
    <xf numFmtId="165" fontId="10" fillId="0" borderId="9" xfId="0" applyNumberFormat="1" applyFont="1" applyBorder="1"/>
    <xf numFmtId="164" fontId="13" fillId="10" borderId="9" xfId="0" applyNumberFormat="1" applyFont="1" applyFill="1" applyBorder="1" applyAlignment="1">
      <alignment vertical="center" wrapText="1"/>
    </xf>
    <xf numFmtId="44" fontId="0" fillId="0" borderId="0" xfId="1" applyFont="1"/>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xf>
    <xf numFmtId="0" fontId="17" fillId="0" borderId="9" xfId="0" applyFont="1" applyBorder="1" applyAlignment="1">
      <alignment horizontal="center" vertical="center" wrapText="1"/>
    </xf>
    <xf numFmtId="0" fontId="17" fillId="0" borderId="10" xfId="0" applyFont="1" applyBorder="1" applyAlignment="1">
      <alignment horizontal="left" vertical="center"/>
    </xf>
    <xf numFmtId="164" fontId="17" fillId="0" borderId="9" xfId="0" applyNumberFormat="1" applyFont="1" applyBorder="1" applyAlignment="1">
      <alignment vertical="center" wrapText="1"/>
    </xf>
    <xf numFmtId="168" fontId="17" fillId="0" borderId="10" xfId="0" applyNumberFormat="1" applyFont="1" applyBorder="1" applyAlignment="1">
      <alignment horizontal="left" vertical="center"/>
    </xf>
    <xf numFmtId="168" fontId="17" fillId="0" borderId="11" xfId="0" applyNumberFormat="1" applyFont="1" applyBorder="1" applyAlignment="1">
      <alignment horizontal="left" vertical="center"/>
    </xf>
    <xf numFmtId="165" fontId="17" fillId="0" borderId="9" xfId="0" applyNumberFormat="1" applyFont="1" applyBorder="1"/>
    <xf numFmtId="164" fontId="16" fillId="6" borderId="9" xfId="0" applyNumberFormat="1" applyFont="1" applyFill="1" applyBorder="1" applyAlignment="1">
      <alignment vertical="center" wrapText="1"/>
    </xf>
    <xf numFmtId="165" fontId="0" fillId="0" borderId="0" xfId="0" applyNumberFormat="1"/>
    <xf numFmtId="0" fontId="15" fillId="9" borderId="19" xfId="0" applyFont="1" applyFill="1" applyBorder="1" applyAlignment="1">
      <alignment horizontal="left" vertical="center" wrapText="1"/>
    </xf>
    <xf numFmtId="164" fontId="0" fillId="0" borderId="0" xfId="0" applyNumberFormat="1"/>
    <xf numFmtId="44" fontId="9" fillId="6" borderId="14" xfId="0" applyNumberFormat="1" applyFont="1" applyFill="1" applyBorder="1" applyAlignment="1">
      <alignment vertical="center"/>
    </xf>
    <xf numFmtId="0" fontId="10" fillId="7" borderId="14" xfId="0" applyFont="1" applyFill="1" applyBorder="1" applyAlignment="1">
      <alignment vertical="center"/>
    </xf>
    <xf numFmtId="0" fontId="12" fillId="10" borderId="10" xfId="0" applyFont="1" applyFill="1" applyBorder="1" applyAlignment="1">
      <alignment horizontal="right" wrapText="1"/>
    </xf>
    <xf numFmtId="0" fontId="12" fillId="10" borderId="11" xfId="0" applyFont="1" applyFill="1" applyBorder="1" applyAlignment="1">
      <alignment horizontal="right" wrapText="1"/>
    </xf>
    <xf numFmtId="0" fontId="12" fillId="10" borderId="20" xfId="0" applyFont="1" applyFill="1" applyBorder="1" applyAlignment="1">
      <alignment horizontal="right" wrapText="1"/>
    </xf>
    <xf numFmtId="0" fontId="13" fillId="5" borderId="15" xfId="0" applyFont="1" applyFill="1" applyBorder="1" applyAlignment="1">
      <alignment horizontal="left" vertical="center" wrapText="1"/>
    </xf>
    <xf numFmtId="0" fontId="10" fillId="5" borderId="16"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13" fillId="5" borderId="21" xfId="0" applyFont="1" applyFill="1" applyBorder="1" applyAlignment="1">
      <alignment horizontal="left" vertical="center" wrapText="1"/>
    </xf>
    <xf numFmtId="0" fontId="13" fillId="5" borderId="22" xfId="0" applyFont="1" applyFill="1" applyBorder="1" applyAlignment="1">
      <alignment horizontal="left" vertical="center" wrapText="1"/>
    </xf>
    <xf numFmtId="0" fontId="13" fillId="5" borderId="23" xfId="0" applyFont="1" applyFill="1" applyBorder="1" applyAlignment="1">
      <alignment horizontal="left" vertical="center" wrapText="1"/>
    </xf>
    <xf numFmtId="0" fontId="13" fillId="0" borderId="10" xfId="0" applyFont="1" applyBorder="1" applyAlignment="1">
      <alignment horizontal="right"/>
    </xf>
    <xf numFmtId="0" fontId="13" fillId="0" borderId="11" xfId="0" applyFont="1" applyBorder="1" applyAlignment="1">
      <alignment horizontal="right"/>
    </xf>
    <xf numFmtId="0" fontId="13" fillId="0" borderId="20" xfId="0" applyFont="1" applyBorder="1" applyAlignment="1">
      <alignment horizontal="right"/>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13" fillId="0" borderId="6" xfId="0" applyFont="1" applyBorder="1" applyAlignment="1">
      <alignment horizontal="right"/>
    </xf>
    <xf numFmtId="0" fontId="13" fillId="0" borderId="7" xfId="0" applyFont="1" applyBorder="1" applyAlignment="1">
      <alignment horizontal="right"/>
    </xf>
    <xf numFmtId="0" fontId="13" fillId="0" borderId="8" xfId="0" applyFont="1" applyBorder="1" applyAlignment="1">
      <alignment horizontal="right"/>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0" xfId="0" applyFont="1" applyBorder="1" applyAlignment="1">
      <alignment horizontal="left" vertical="top" wrapText="1"/>
    </xf>
    <xf numFmtId="0" fontId="11" fillId="0" borderId="11"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3" fillId="2" borderId="4" xfId="0" applyFont="1" applyFill="1" applyBorder="1" applyAlignment="1">
      <alignment horizontal="center" vertical="center" wrapText="1"/>
    </xf>
    <xf numFmtId="0" fontId="2" fillId="0" borderId="0" xfId="0" applyFont="1"/>
    <xf numFmtId="0" fontId="2" fillId="0" borderId="5" xfId="0" applyFont="1" applyBorder="1"/>
    <xf numFmtId="0" fontId="3" fillId="2" borderId="6" xfId="0" applyFont="1" applyFill="1" applyBorder="1" applyAlignment="1">
      <alignment horizontal="center" vertical="center" wrapText="1"/>
    </xf>
    <xf numFmtId="0" fontId="2" fillId="0" borderId="7" xfId="0" applyFont="1" applyBorder="1"/>
    <xf numFmtId="0" fontId="2" fillId="0" borderId="8" xfId="0" applyFont="1" applyBorder="1"/>
    <xf numFmtId="0" fontId="13" fillId="5" borderId="10"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6" fillId="2" borderId="1" xfId="0" applyFont="1" applyFill="1" applyBorder="1" applyAlignment="1">
      <alignment horizontal="center" vertical="center"/>
    </xf>
    <xf numFmtId="0" fontId="7" fillId="0" borderId="2" xfId="0" applyFont="1" applyBorder="1"/>
    <xf numFmtId="0" fontId="7" fillId="0" borderId="3" xfId="0" applyFont="1" applyBorder="1"/>
    <xf numFmtId="0" fontId="13" fillId="5" borderId="24" xfId="0" applyFont="1" applyFill="1" applyBorder="1" applyAlignment="1">
      <alignment horizontal="left" vertical="center" wrapText="1"/>
    </xf>
    <xf numFmtId="0" fontId="13" fillId="5" borderId="25" xfId="0" applyFont="1" applyFill="1" applyBorder="1" applyAlignment="1">
      <alignment horizontal="left" vertical="center" wrapText="1"/>
    </xf>
    <xf numFmtId="0" fontId="13" fillId="5" borderId="26" xfId="0" applyFont="1" applyFill="1" applyBorder="1" applyAlignment="1">
      <alignment horizontal="left" vertical="center" wrapText="1"/>
    </xf>
    <xf numFmtId="0" fontId="16" fillId="2" borderId="10"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9" fillId="2" borderId="10" xfId="0" applyFont="1" applyFill="1" applyBorder="1" applyAlignment="1">
      <alignment horizontal="center" vertical="center"/>
    </xf>
    <xf numFmtId="0" fontId="2" fillId="0" borderId="11" xfId="0" applyFont="1" applyBorder="1"/>
    <xf numFmtId="0" fontId="2" fillId="0" borderId="20" xfId="0" applyFont="1" applyBorder="1"/>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7" fillId="0" borderId="10" xfId="0" applyFont="1" applyBorder="1" applyAlignment="1">
      <alignment horizontal="right"/>
    </xf>
    <xf numFmtId="0" fontId="17" fillId="0" borderId="10" xfId="0" applyFont="1" applyBorder="1" applyAlignment="1">
      <alignment horizontal="right"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MAL/Desktop/TRABAJO%20MINEDUCYT%202023/10406%20ELISA%20ALVAREZ%20DE%20DIAZ-%20PRESUPUEST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MAL/Desktop/Direcci&#243;n%20de%20compras%20p&#250;blicas%20DCP%20a%20corregir%20PACK%203/CORREGIDAS%20Ok/12219%20SPVA%20PRESUPUESTO%20EEE%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RESUMEN"/>
    </sheetNames>
    <sheetDataSet>
      <sheetData sheetId="0" refreshError="1">
        <row r="6">
          <cell r="B6" t="str">
            <v>OBRAS PRELIMINARES</v>
          </cell>
        </row>
        <row r="118">
          <cell r="A118" t="str">
            <v>COSTO DIRECTO</v>
          </cell>
        </row>
        <row r="119">
          <cell r="A119" t="str">
            <v>IMPREVISTOS (5%)</v>
          </cell>
        </row>
        <row r="120">
          <cell r="A120" t="str">
            <v xml:space="preserve">COSTOS INDIRECTOS (35%)  </v>
          </cell>
        </row>
        <row r="121">
          <cell r="A121" t="str">
            <v>SUB TOTAL 1 (COSTO DIRECTO+IMPREVISTO+COSTO INDIRECTO)</v>
          </cell>
        </row>
        <row r="122">
          <cell r="A122" t="str">
            <v>IVA (13%)</v>
          </cell>
        </row>
        <row r="123">
          <cell r="A123" t="str">
            <v>SUB TOTAL 2 (SUB TOTAL 1 + IVA)</v>
          </cell>
        </row>
        <row r="124">
          <cell r="A124" t="str">
            <v>ARANCELES DE CONSTRUCCION ) 
(PAGO CONTRA PRESENTACION DE RECIBO A NOMBRE MINEDUCYT)</v>
          </cell>
        </row>
        <row r="125">
          <cell r="A125" t="str">
            <v>COSTO TOTAL</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RESUMEN"/>
    </sheetNames>
    <sheetDataSet>
      <sheetData sheetId="0">
        <row r="7">
          <cell r="G7">
            <v>10336.4</v>
          </cell>
        </row>
        <row r="36">
          <cell r="B36" t="str">
            <v>REHABILITACIONES</v>
          </cell>
        </row>
        <row r="212">
          <cell r="B212" t="str">
            <v>CONSTRUCCION</v>
          </cell>
        </row>
        <row r="410">
          <cell r="B410" t="str">
            <v>OBRAS EXTERIORES</v>
          </cell>
        </row>
        <row r="521">
          <cell r="B521" t="str">
            <v>OBRA HIDRAULICA EXTERIOR</v>
          </cell>
        </row>
        <row r="543">
          <cell r="B543" t="str">
            <v>INSTALACIONES  ELÉCTRICAS EXTERIORES.</v>
          </cell>
        </row>
        <row r="567">
          <cell r="B567" t="str">
            <v>SEÑALETICA Y EMERGENCIAS</v>
          </cell>
        </row>
        <row r="572">
          <cell r="B572" t="str">
            <v>MEDIDAS AMBIENTALES Y SOCIALES</v>
          </cell>
        </row>
      </sheetData>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283"/>
  <sheetViews>
    <sheetView tabSelected="1" view="pageBreakPreview" zoomScale="70" zoomScaleNormal="70" zoomScaleSheetLayoutView="70" workbookViewId="0">
      <selection activeCell="G170" sqref="G170"/>
    </sheetView>
  </sheetViews>
  <sheetFormatPr baseColWidth="10" defaultRowHeight="14.4" x14ac:dyDescent="0.3"/>
  <cols>
    <col min="1" max="1" width="8.6640625" customWidth="1"/>
    <col min="2" max="2" width="57.33203125" customWidth="1"/>
    <col min="3" max="4" width="15.88671875" customWidth="1"/>
    <col min="5" max="5" width="15.6640625" customWidth="1"/>
    <col min="6" max="6" width="20.6640625" style="2" customWidth="1"/>
    <col min="7" max="7" width="17.88671875" bestFit="1" customWidth="1"/>
    <col min="9" max="9" width="13.33203125" bestFit="1" customWidth="1"/>
    <col min="10" max="10" width="12.33203125" bestFit="1" customWidth="1"/>
  </cols>
  <sheetData>
    <row r="1" spans="1:37" ht="22.95" customHeight="1" x14ac:dyDescent="0.4">
      <c r="A1" s="91" t="s">
        <v>183</v>
      </c>
      <c r="B1" s="92"/>
      <c r="C1" s="92"/>
      <c r="D1" s="92"/>
      <c r="E1" s="92"/>
      <c r="F1" s="92"/>
      <c r="G1" s="93"/>
      <c r="H1" s="4"/>
    </row>
    <row r="2" spans="1:37" ht="23.4" x14ac:dyDescent="0.3">
      <c r="A2" s="79" t="s">
        <v>0</v>
      </c>
      <c r="B2" s="80"/>
      <c r="C2" s="80"/>
      <c r="D2" s="80"/>
      <c r="E2" s="80"/>
      <c r="F2" s="80"/>
      <c r="G2" s="81"/>
    </row>
    <row r="3" spans="1:37" ht="20.25" customHeight="1" x14ac:dyDescent="0.3">
      <c r="A3" s="82" t="s">
        <v>15</v>
      </c>
      <c r="B3" s="83"/>
      <c r="C3" s="83"/>
      <c r="D3" s="83"/>
      <c r="E3" s="83"/>
      <c r="F3" s="83"/>
      <c r="G3" s="84"/>
    </row>
    <row r="4" spans="1:37" x14ac:dyDescent="0.3">
      <c r="A4" s="82" t="s">
        <v>16</v>
      </c>
      <c r="B4" s="83"/>
      <c r="C4" s="83"/>
      <c r="D4" s="83"/>
      <c r="E4" s="83"/>
      <c r="F4" s="83"/>
      <c r="G4" s="84"/>
    </row>
    <row r="5" spans="1:37" x14ac:dyDescent="0.3">
      <c r="A5" s="85" t="s">
        <v>17</v>
      </c>
      <c r="B5" s="86"/>
      <c r="C5" s="86"/>
      <c r="D5" s="86"/>
      <c r="E5" s="86"/>
      <c r="F5" s="86"/>
      <c r="G5" s="87"/>
    </row>
    <row r="6" spans="1:37" ht="27.6" x14ac:dyDescent="0.3">
      <c r="A6" s="13" t="s">
        <v>1</v>
      </c>
      <c r="B6" s="13" t="s">
        <v>2</v>
      </c>
      <c r="C6" s="13" t="s">
        <v>3</v>
      </c>
      <c r="D6" s="14" t="s">
        <v>4</v>
      </c>
      <c r="E6" s="13" t="s">
        <v>5</v>
      </c>
      <c r="F6" s="13" t="s">
        <v>6</v>
      </c>
      <c r="G6" s="15" t="s">
        <v>7</v>
      </c>
    </row>
    <row r="7" spans="1:37" x14ac:dyDescent="0.3">
      <c r="A7" s="16">
        <v>1</v>
      </c>
      <c r="B7" s="69" t="s">
        <v>8</v>
      </c>
      <c r="C7" s="70"/>
      <c r="D7" s="70"/>
      <c r="E7" s="70"/>
      <c r="F7" s="70"/>
      <c r="G7" s="5">
        <f>SUM(F9:F15)</f>
        <v>55291.923600000002</v>
      </c>
    </row>
    <row r="8" spans="1:37" x14ac:dyDescent="0.3">
      <c r="A8" s="17">
        <v>1.1000000000000001</v>
      </c>
      <c r="B8" s="88" t="s">
        <v>9</v>
      </c>
      <c r="C8" s="89"/>
      <c r="D8" s="89"/>
      <c r="E8" s="89"/>
      <c r="F8" s="90"/>
      <c r="G8" s="6"/>
    </row>
    <row r="9" spans="1:37" ht="74.400000000000006" customHeight="1" x14ac:dyDescent="0.3">
      <c r="A9" s="18" t="s">
        <v>10</v>
      </c>
      <c r="B9" s="19" t="s">
        <v>179</v>
      </c>
      <c r="C9" s="18" t="s">
        <v>14</v>
      </c>
      <c r="D9" s="20">
        <v>780.22</v>
      </c>
      <c r="E9" s="21">
        <v>68.28</v>
      </c>
      <c r="F9" s="7">
        <f>D9*E9</f>
        <v>53273.421600000001</v>
      </c>
      <c r="G9" s="8"/>
    </row>
    <row r="10" spans="1:37" ht="31.95" customHeight="1" x14ac:dyDescent="0.3">
      <c r="A10" s="18" t="s">
        <v>11</v>
      </c>
      <c r="B10" s="22" t="s">
        <v>181</v>
      </c>
      <c r="C10" s="18" t="s">
        <v>14</v>
      </c>
      <c r="D10" s="23">
        <v>26.1</v>
      </c>
      <c r="E10" s="21">
        <v>15.22</v>
      </c>
      <c r="F10" s="7">
        <f t="shared" ref="F10:F13" si="0">D10*E10</f>
        <v>397.24200000000002</v>
      </c>
      <c r="G10" s="8"/>
    </row>
    <row r="11" spans="1:37" ht="21.6" customHeight="1" x14ac:dyDescent="0.3">
      <c r="A11" s="18" t="s">
        <v>33</v>
      </c>
      <c r="B11" s="22" t="s">
        <v>178</v>
      </c>
      <c r="C11" s="18" t="s">
        <v>242</v>
      </c>
      <c r="D11" s="23">
        <v>22.27</v>
      </c>
      <c r="E11" s="21">
        <v>38</v>
      </c>
      <c r="F11" s="7">
        <f t="shared" si="0"/>
        <v>846.26</v>
      </c>
      <c r="G11" s="8"/>
    </row>
    <row r="12" spans="1:37" x14ac:dyDescent="0.3">
      <c r="A12" s="18" t="s">
        <v>176</v>
      </c>
      <c r="B12" s="22" t="s">
        <v>18</v>
      </c>
      <c r="C12" s="24" t="s">
        <v>66</v>
      </c>
      <c r="D12" s="23">
        <v>2</v>
      </c>
      <c r="E12" s="25">
        <v>125</v>
      </c>
      <c r="F12" s="7">
        <f t="shared" si="0"/>
        <v>250</v>
      </c>
      <c r="G12" s="8"/>
    </row>
    <row r="13" spans="1:37" ht="18" customHeight="1" x14ac:dyDescent="0.3">
      <c r="A13" s="18" t="s">
        <v>177</v>
      </c>
      <c r="B13" s="22" t="s">
        <v>36</v>
      </c>
      <c r="C13" s="24" t="s">
        <v>66</v>
      </c>
      <c r="D13" s="23">
        <v>1</v>
      </c>
      <c r="E13" s="25">
        <v>185</v>
      </c>
      <c r="F13" s="7">
        <f t="shared" si="0"/>
        <v>185</v>
      </c>
      <c r="G13" s="8"/>
    </row>
    <row r="14" spans="1:37" x14ac:dyDescent="0.3">
      <c r="A14" s="26">
        <v>1.2</v>
      </c>
      <c r="B14" s="27" t="s">
        <v>12</v>
      </c>
      <c r="C14" s="9"/>
      <c r="D14" s="9"/>
      <c r="E14" s="10"/>
      <c r="F14" s="11"/>
      <c r="G14" s="12"/>
    </row>
    <row r="15" spans="1:37" ht="27.6" x14ac:dyDescent="0.3">
      <c r="A15" s="28" t="s">
        <v>13</v>
      </c>
      <c r="B15" s="29" t="s">
        <v>224</v>
      </c>
      <c r="C15" s="28" t="s">
        <v>66</v>
      </c>
      <c r="D15" s="30">
        <v>2</v>
      </c>
      <c r="E15" s="31">
        <v>170</v>
      </c>
      <c r="F15" s="7">
        <f>D15*E15</f>
        <v>340</v>
      </c>
      <c r="G15" s="8"/>
    </row>
    <row r="16" spans="1:37" x14ac:dyDescent="0.3">
      <c r="A16" s="18"/>
      <c r="B16" s="77" t="s">
        <v>19</v>
      </c>
      <c r="C16" s="78"/>
      <c r="D16" s="78"/>
      <c r="E16" s="78"/>
      <c r="F16" s="78"/>
      <c r="G16" s="32"/>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row>
    <row r="17" spans="1:7" x14ac:dyDescent="0.3">
      <c r="A17" s="16">
        <v>2</v>
      </c>
      <c r="B17" s="69" t="s">
        <v>20</v>
      </c>
      <c r="C17" s="70"/>
      <c r="D17" s="70"/>
      <c r="E17" s="70"/>
      <c r="F17" s="70"/>
      <c r="G17" s="5">
        <f>SUM(F20:F87)</f>
        <v>143572.80100000001</v>
      </c>
    </row>
    <row r="18" spans="1:7" x14ac:dyDescent="0.3">
      <c r="A18" s="17">
        <v>2.1</v>
      </c>
      <c r="B18" s="60" t="s">
        <v>21</v>
      </c>
      <c r="C18" s="61"/>
      <c r="D18" s="61"/>
      <c r="E18" s="61"/>
      <c r="F18" s="62"/>
      <c r="G18" s="6"/>
    </row>
    <row r="19" spans="1:7" x14ac:dyDescent="0.3">
      <c r="A19" s="17"/>
      <c r="B19" s="94" t="s">
        <v>22</v>
      </c>
      <c r="C19" s="95"/>
      <c r="D19" s="95"/>
      <c r="E19" s="95"/>
      <c r="F19" s="96"/>
      <c r="G19" s="6"/>
    </row>
    <row r="20" spans="1:7" ht="189" customHeight="1" x14ac:dyDescent="0.3">
      <c r="A20" s="18" t="s">
        <v>23</v>
      </c>
      <c r="B20" s="19" t="s">
        <v>173</v>
      </c>
      <c r="C20" s="18" t="s">
        <v>14</v>
      </c>
      <c r="D20" s="20">
        <v>170</v>
      </c>
      <c r="E20" s="21">
        <v>179</v>
      </c>
      <c r="F20" s="7">
        <f>D20*E20</f>
        <v>30430</v>
      </c>
      <c r="G20" s="8"/>
    </row>
    <row r="21" spans="1:7" ht="88.2" customHeight="1" x14ac:dyDescent="0.3">
      <c r="A21" s="18" t="s">
        <v>24</v>
      </c>
      <c r="B21" s="19" t="s">
        <v>223</v>
      </c>
      <c r="C21" s="18" t="s">
        <v>107</v>
      </c>
      <c r="D21" s="20">
        <v>19.3</v>
      </c>
      <c r="E21" s="21">
        <v>61.85</v>
      </c>
      <c r="F21" s="7">
        <f>D21*E21</f>
        <v>1193.7050000000002</v>
      </c>
      <c r="G21" s="8"/>
    </row>
    <row r="22" spans="1:7" ht="82.5" customHeight="1" x14ac:dyDescent="0.3">
      <c r="A22" s="18" t="s">
        <v>34</v>
      </c>
      <c r="B22" s="19" t="s">
        <v>225</v>
      </c>
      <c r="C22" s="18" t="s">
        <v>107</v>
      </c>
      <c r="D22" s="20">
        <v>6.5</v>
      </c>
      <c r="E22" s="21">
        <v>40.200000000000003</v>
      </c>
      <c r="F22" s="7">
        <f>D22*E22</f>
        <v>261.3</v>
      </c>
      <c r="G22" s="8"/>
    </row>
    <row r="23" spans="1:7" ht="27.75" customHeight="1" x14ac:dyDescent="0.3">
      <c r="A23" s="17"/>
      <c r="B23" s="60" t="s">
        <v>25</v>
      </c>
      <c r="C23" s="61"/>
      <c r="D23" s="61"/>
      <c r="E23" s="61"/>
      <c r="F23" s="62"/>
      <c r="G23" s="6"/>
    </row>
    <row r="24" spans="1:7" ht="19.95" customHeight="1" x14ac:dyDescent="0.3">
      <c r="A24" s="18" t="s">
        <v>35</v>
      </c>
      <c r="B24" s="33" t="s">
        <v>39</v>
      </c>
      <c r="C24" s="18" t="s">
        <v>14</v>
      </c>
      <c r="D24" s="18">
        <v>37.950000000000003</v>
      </c>
      <c r="E24" s="21">
        <v>11.22</v>
      </c>
      <c r="F24" s="7">
        <f>D24*E24</f>
        <v>425.79900000000004</v>
      </c>
      <c r="G24" s="8"/>
    </row>
    <row r="25" spans="1:7" ht="122.25" customHeight="1" x14ac:dyDescent="0.3">
      <c r="A25" s="18" t="s">
        <v>243</v>
      </c>
      <c r="B25" s="19" t="s">
        <v>172</v>
      </c>
      <c r="C25" s="18" t="s">
        <v>14</v>
      </c>
      <c r="D25" s="20">
        <v>37.950000000000003</v>
      </c>
      <c r="E25" s="21">
        <v>269.10000000000002</v>
      </c>
      <c r="F25" s="7">
        <f>D25*E25</f>
        <v>10212.345000000001</v>
      </c>
      <c r="G25" s="8"/>
    </row>
    <row r="26" spans="1:7" x14ac:dyDescent="0.3">
      <c r="A26" s="17"/>
      <c r="B26" s="60" t="s">
        <v>26</v>
      </c>
      <c r="C26" s="61"/>
      <c r="D26" s="61"/>
      <c r="E26" s="61"/>
      <c r="F26" s="62"/>
      <c r="G26" s="6"/>
    </row>
    <row r="27" spans="1:7" ht="105" customHeight="1" x14ac:dyDescent="0.3">
      <c r="A27" s="18" t="s">
        <v>244</v>
      </c>
      <c r="B27" s="19" t="s">
        <v>165</v>
      </c>
      <c r="C27" s="18" t="s">
        <v>66</v>
      </c>
      <c r="D27" s="20">
        <v>2</v>
      </c>
      <c r="E27" s="21">
        <v>720</v>
      </c>
      <c r="F27" s="7">
        <f>D27*E27</f>
        <v>1440</v>
      </c>
      <c r="G27" s="8"/>
    </row>
    <row r="28" spans="1:7" ht="88.95" customHeight="1" x14ac:dyDescent="0.3">
      <c r="A28" s="18" t="s">
        <v>245</v>
      </c>
      <c r="B28" s="19" t="s">
        <v>164</v>
      </c>
      <c r="C28" s="18" t="s">
        <v>66</v>
      </c>
      <c r="D28" s="20">
        <v>8</v>
      </c>
      <c r="E28" s="21">
        <v>440</v>
      </c>
      <c r="F28" s="7">
        <f>D28*E28</f>
        <v>3520</v>
      </c>
      <c r="G28" s="8"/>
    </row>
    <row r="29" spans="1:7" x14ac:dyDescent="0.3">
      <c r="A29" s="17"/>
      <c r="B29" s="60" t="s">
        <v>27</v>
      </c>
      <c r="C29" s="61"/>
      <c r="D29" s="61"/>
      <c r="E29" s="61"/>
      <c r="F29" s="62"/>
      <c r="G29" s="6"/>
    </row>
    <row r="30" spans="1:7" ht="63.75" customHeight="1" x14ac:dyDescent="0.3">
      <c r="A30" s="18" t="s">
        <v>246</v>
      </c>
      <c r="B30" s="19" t="s">
        <v>28</v>
      </c>
      <c r="C30" s="18" t="s">
        <v>14</v>
      </c>
      <c r="D30" s="20">
        <v>131</v>
      </c>
      <c r="E30" s="21">
        <v>44.21</v>
      </c>
      <c r="F30" s="7">
        <f t="shared" ref="F30:F40" si="1">D30*E30</f>
        <v>5791.51</v>
      </c>
      <c r="G30" s="8"/>
    </row>
    <row r="31" spans="1:7" ht="43.95" customHeight="1" x14ac:dyDescent="0.3">
      <c r="A31" s="18" t="s">
        <v>247</v>
      </c>
      <c r="B31" s="19" t="s">
        <v>29</v>
      </c>
      <c r="C31" s="34" t="s">
        <v>107</v>
      </c>
      <c r="D31" s="20">
        <v>60</v>
      </c>
      <c r="E31" s="21">
        <v>7.76</v>
      </c>
      <c r="F31" s="7">
        <f t="shared" si="1"/>
        <v>465.59999999999997</v>
      </c>
      <c r="G31" s="8"/>
    </row>
    <row r="32" spans="1:7" ht="36" customHeight="1" x14ac:dyDescent="0.3">
      <c r="A32" s="18" t="s">
        <v>248</v>
      </c>
      <c r="B32" s="19" t="s">
        <v>30</v>
      </c>
      <c r="C32" s="18" t="s">
        <v>107</v>
      </c>
      <c r="D32" s="20">
        <v>10</v>
      </c>
      <c r="E32" s="21">
        <v>28.91</v>
      </c>
      <c r="F32" s="7">
        <f t="shared" si="1"/>
        <v>289.10000000000002</v>
      </c>
      <c r="G32" s="8"/>
    </row>
    <row r="33" spans="1:7" x14ac:dyDescent="0.3">
      <c r="A33" s="17"/>
      <c r="B33" s="60" t="s">
        <v>31</v>
      </c>
      <c r="C33" s="61"/>
      <c r="D33" s="61"/>
      <c r="E33" s="61"/>
      <c r="F33" s="62"/>
      <c r="G33" s="6"/>
    </row>
    <row r="34" spans="1:7" ht="42.6" customHeight="1" x14ac:dyDescent="0.3">
      <c r="A34" s="18" t="s">
        <v>249</v>
      </c>
      <c r="B34" s="19" t="s">
        <v>227</v>
      </c>
      <c r="C34" s="18" t="s">
        <v>14</v>
      </c>
      <c r="D34" s="20">
        <v>85</v>
      </c>
      <c r="E34" s="21">
        <v>15.68</v>
      </c>
      <c r="F34" s="7">
        <f t="shared" si="1"/>
        <v>1332.8</v>
      </c>
      <c r="G34" s="8"/>
    </row>
    <row r="35" spans="1:7" ht="28.95" customHeight="1" x14ac:dyDescent="0.3">
      <c r="A35" s="18" t="s">
        <v>250</v>
      </c>
      <c r="B35" s="19" t="s">
        <v>32</v>
      </c>
      <c r="C35" s="18" t="s">
        <v>14</v>
      </c>
      <c r="D35" s="20">
        <v>85</v>
      </c>
      <c r="E35" s="21">
        <v>5.84</v>
      </c>
      <c r="F35" s="7">
        <f t="shared" si="1"/>
        <v>496.4</v>
      </c>
      <c r="G35" s="8"/>
    </row>
    <row r="36" spans="1:7" ht="60.6" customHeight="1" x14ac:dyDescent="0.3">
      <c r="A36" s="18" t="s">
        <v>251</v>
      </c>
      <c r="B36" s="19" t="s">
        <v>228</v>
      </c>
      <c r="C36" s="18" t="s">
        <v>14</v>
      </c>
      <c r="D36" s="20">
        <f>80*0.6</f>
        <v>48</v>
      </c>
      <c r="E36" s="21">
        <v>8.17</v>
      </c>
      <c r="F36" s="7">
        <f t="shared" si="1"/>
        <v>392.15999999999997</v>
      </c>
      <c r="G36" s="8"/>
    </row>
    <row r="37" spans="1:7" ht="69" customHeight="1" x14ac:dyDescent="0.3">
      <c r="A37" s="18" t="s">
        <v>252</v>
      </c>
      <c r="B37" s="19" t="s">
        <v>233</v>
      </c>
      <c r="C37" s="18" t="s">
        <v>14</v>
      </c>
      <c r="D37" s="20">
        <f>80*0.4</f>
        <v>32</v>
      </c>
      <c r="E37" s="21">
        <v>7.43</v>
      </c>
      <c r="F37" s="7">
        <f t="shared" si="1"/>
        <v>237.76</v>
      </c>
      <c r="G37" s="8"/>
    </row>
    <row r="38" spans="1:7" ht="61.95" customHeight="1" x14ac:dyDescent="0.3">
      <c r="A38" s="18" t="s">
        <v>253</v>
      </c>
      <c r="B38" s="19" t="s">
        <v>232</v>
      </c>
      <c r="C38" s="18" t="s">
        <v>14</v>
      </c>
      <c r="D38" s="20">
        <f>80*0.8</f>
        <v>64</v>
      </c>
      <c r="E38" s="21">
        <v>7</v>
      </c>
      <c r="F38" s="7">
        <f t="shared" si="1"/>
        <v>448</v>
      </c>
      <c r="G38" s="8"/>
    </row>
    <row r="39" spans="1:7" ht="19.5" customHeight="1" x14ac:dyDescent="0.3">
      <c r="A39" s="17"/>
      <c r="B39" s="60" t="s">
        <v>49</v>
      </c>
      <c r="C39" s="61"/>
      <c r="D39" s="61"/>
      <c r="E39" s="61"/>
      <c r="F39" s="62"/>
      <c r="G39" s="6"/>
    </row>
    <row r="40" spans="1:7" ht="65.400000000000006" customHeight="1" x14ac:dyDescent="0.3">
      <c r="A40" s="18" t="s">
        <v>254</v>
      </c>
      <c r="B40" s="19" t="s">
        <v>51</v>
      </c>
      <c r="C40" s="18" t="s">
        <v>66</v>
      </c>
      <c r="D40" s="20">
        <v>2</v>
      </c>
      <c r="E40" s="21">
        <v>347.59</v>
      </c>
      <c r="F40" s="7">
        <f t="shared" si="1"/>
        <v>695.18</v>
      </c>
      <c r="G40" s="8"/>
    </row>
    <row r="41" spans="1:7" ht="44.25" customHeight="1" x14ac:dyDescent="0.3">
      <c r="A41" s="17"/>
      <c r="B41" s="60" t="s">
        <v>364</v>
      </c>
      <c r="C41" s="61"/>
      <c r="D41" s="61"/>
      <c r="E41" s="61"/>
      <c r="F41" s="62"/>
      <c r="G41" s="6"/>
    </row>
    <row r="42" spans="1:7" ht="104.4" customHeight="1" x14ac:dyDescent="0.3">
      <c r="A42" s="18" t="s">
        <v>327</v>
      </c>
      <c r="B42" s="19" t="s">
        <v>90</v>
      </c>
      <c r="C42" s="18" t="s">
        <v>66</v>
      </c>
      <c r="D42" s="20">
        <v>8</v>
      </c>
      <c r="E42" s="21">
        <v>135</v>
      </c>
      <c r="F42" s="7">
        <f t="shared" ref="F42:F52" si="2">D42*E42</f>
        <v>1080</v>
      </c>
      <c r="G42" s="8"/>
    </row>
    <row r="43" spans="1:7" ht="79.2" customHeight="1" x14ac:dyDescent="0.3">
      <c r="A43" s="18" t="s">
        <v>328</v>
      </c>
      <c r="B43" s="19" t="s">
        <v>190</v>
      </c>
      <c r="C43" s="18" t="s">
        <v>66</v>
      </c>
      <c r="D43" s="20">
        <v>4</v>
      </c>
      <c r="E43" s="21">
        <v>55</v>
      </c>
      <c r="F43" s="7">
        <f t="shared" si="2"/>
        <v>220</v>
      </c>
      <c r="G43" s="8"/>
    </row>
    <row r="44" spans="1:7" ht="55.2" x14ac:dyDescent="0.3">
      <c r="A44" s="18" t="s">
        <v>329</v>
      </c>
      <c r="B44" s="19" t="s">
        <v>191</v>
      </c>
      <c r="C44" s="18" t="s">
        <v>66</v>
      </c>
      <c r="D44" s="20">
        <v>4</v>
      </c>
      <c r="E44" s="21">
        <v>52</v>
      </c>
      <c r="F44" s="7">
        <f t="shared" si="2"/>
        <v>208</v>
      </c>
      <c r="G44" s="8"/>
    </row>
    <row r="45" spans="1:7" ht="61.8" customHeight="1" x14ac:dyDescent="0.3">
      <c r="A45" s="18" t="s">
        <v>330</v>
      </c>
      <c r="B45" s="19" t="s">
        <v>192</v>
      </c>
      <c r="C45" s="18" t="s">
        <v>66</v>
      </c>
      <c r="D45" s="20">
        <v>1</v>
      </c>
      <c r="E45" s="21">
        <v>103</v>
      </c>
      <c r="F45" s="7">
        <f t="shared" si="2"/>
        <v>103</v>
      </c>
      <c r="G45" s="8"/>
    </row>
    <row r="46" spans="1:7" ht="69" customHeight="1" x14ac:dyDescent="0.3">
      <c r="A46" s="18" t="s">
        <v>331</v>
      </c>
      <c r="B46" s="19" t="s">
        <v>193</v>
      </c>
      <c r="C46" s="18" t="s">
        <v>66</v>
      </c>
      <c r="D46" s="20">
        <v>1</v>
      </c>
      <c r="E46" s="21">
        <v>70</v>
      </c>
      <c r="F46" s="7">
        <f t="shared" si="2"/>
        <v>70</v>
      </c>
      <c r="G46" s="8"/>
    </row>
    <row r="47" spans="1:7" ht="93.75" customHeight="1" x14ac:dyDescent="0.3">
      <c r="A47" s="18" t="s">
        <v>332</v>
      </c>
      <c r="B47" s="19" t="s">
        <v>91</v>
      </c>
      <c r="C47" s="18" t="s">
        <v>66</v>
      </c>
      <c r="D47" s="20">
        <v>5</v>
      </c>
      <c r="E47" s="21">
        <v>43</v>
      </c>
      <c r="F47" s="7">
        <f t="shared" si="2"/>
        <v>215</v>
      </c>
      <c r="G47" s="8"/>
    </row>
    <row r="48" spans="1:7" ht="98.25" customHeight="1" x14ac:dyDescent="0.3">
      <c r="A48" s="18" t="s">
        <v>333</v>
      </c>
      <c r="B48" s="19" t="s">
        <v>92</v>
      </c>
      <c r="C48" s="18" t="s">
        <v>66</v>
      </c>
      <c r="D48" s="20">
        <v>4</v>
      </c>
      <c r="E48" s="21">
        <v>46</v>
      </c>
      <c r="F48" s="7">
        <f t="shared" si="2"/>
        <v>184</v>
      </c>
      <c r="G48" s="8"/>
    </row>
    <row r="49" spans="1:7" ht="103.2" customHeight="1" x14ac:dyDescent="0.3">
      <c r="A49" s="18" t="s">
        <v>334</v>
      </c>
      <c r="B49" s="19" t="s">
        <v>194</v>
      </c>
      <c r="C49" s="18" t="s">
        <v>66</v>
      </c>
      <c r="D49" s="20">
        <v>1</v>
      </c>
      <c r="E49" s="21">
        <v>44</v>
      </c>
      <c r="F49" s="7">
        <f t="shared" si="2"/>
        <v>44</v>
      </c>
      <c r="G49" s="8"/>
    </row>
    <row r="50" spans="1:7" ht="110.4" x14ac:dyDescent="0.3">
      <c r="A50" s="18" t="s">
        <v>335</v>
      </c>
      <c r="B50" s="19" t="s">
        <v>195</v>
      </c>
      <c r="C50" s="18" t="s">
        <v>66</v>
      </c>
      <c r="D50" s="20">
        <v>16</v>
      </c>
      <c r="E50" s="21">
        <v>46</v>
      </c>
      <c r="F50" s="7">
        <f t="shared" si="2"/>
        <v>736</v>
      </c>
      <c r="G50" s="8"/>
    </row>
    <row r="51" spans="1:7" ht="96.6" x14ac:dyDescent="0.3">
      <c r="A51" s="18" t="s">
        <v>336</v>
      </c>
      <c r="B51" s="19" t="s">
        <v>196</v>
      </c>
      <c r="C51" s="18" t="s">
        <v>66</v>
      </c>
      <c r="D51" s="20">
        <v>2</v>
      </c>
      <c r="E51" s="21">
        <v>50</v>
      </c>
      <c r="F51" s="7">
        <f t="shared" si="2"/>
        <v>100</v>
      </c>
      <c r="G51" s="8"/>
    </row>
    <row r="52" spans="1:7" ht="83.25" customHeight="1" x14ac:dyDescent="0.3">
      <c r="A52" s="18" t="s">
        <v>337</v>
      </c>
      <c r="B52" s="19" t="s">
        <v>93</v>
      </c>
      <c r="C52" s="18" t="s">
        <v>66</v>
      </c>
      <c r="D52" s="20">
        <v>6</v>
      </c>
      <c r="E52" s="21">
        <v>179</v>
      </c>
      <c r="F52" s="7">
        <f t="shared" si="2"/>
        <v>1074</v>
      </c>
      <c r="G52" s="8"/>
    </row>
    <row r="53" spans="1:7" ht="32.25" customHeight="1" x14ac:dyDescent="0.3">
      <c r="A53" s="17">
        <v>2.2000000000000002</v>
      </c>
      <c r="B53" s="60" t="s">
        <v>38</v>
      </c>
      <c r="C53" s="61"/>
      <c r="D53" s="61"/>
      <c r="E53" s="61"/>
      <c r="F53" s="62"/>
      <c r="G53" s="6"/>
    </row>
    <row r="54" spans="1:7" ht="34.5" customHeight="1" x14ac:dyDescent="0.3">
      <c r="A54" s="17"/>
      <c r="B54" s="60" t="s">
        <v>22</v>
      </c>
      <c r="C54" s="61"/>
      <c r="D54" s="61"/>
      <c r="E54" s="61"/>
      <c r="F54" s="62"/>
      <c r="G54" s="6"/>
    </row>
    <row r="55" spans="1:7" ht="195.6" customHeight="1" x14ac:dyDescent="0.3">
      <c r="A55" s="18" t="s">
        <v>117</v>
      </c>
      <c r="B55" s="19" t="s">
        <v>220</v>
      </c>
      <c r="C55" s="18" t="s">
        <v>14</v>
      </c>
      <c r="D55" s="20">
        <v>226</v>
      </c>
      <c r="E55" s="21">
        <v>179</v>
      </c>
      <c r="F55" s="7">
        <f>D55*E55</f>
        <v>40454</v>
      </c>
      <c r="G55" s="8"/>
    </row>
    <row r="56" spans="1:7" ht="90.75" customHeight="1" x14ac:dyDescent="0.3">
      <c r="A56" s="18" t="s">
        <v>118</v>
      </c>
      <c r="B56" s="19" t="s">
        <v>223</v>
      </c>
      <c r="C56" s="18" t="s">
        <v>107</v>
      </c>
      <c r="D56" s="20">
        <v>41.35</v>
      </c>
      <c r="E56" s="21">
        <v>61.85</v>
      </c>
      <c r="F56" s="7">
        <f>D56*E56</f>
        <v>2557.4974999999999</v>
      </c>
      <c r="G56" s="8"/>
    </row>
    <row r="57" spans="1:7" ht="74.400000000000006" customHeight="1" x14ac:dyDescent="0.3">
      <c r="A57" s="18" t="s">
        <v>255</v>
      </c>
      <c r="B57" s="19" t="s">
        <v>226</v>
      </c>
      <c r="C57" s="18" t="s">
        <v>107</v>
      </c>
      <c r="D57" s="20">
        <v>16.25</v>
      </c>
      <c r="E57" s="21">
        <v>40.200000000000003</v>
      </c>
      <c r="F57" s="7">
        <f>D57*E57</f>
        <v>653.25</v>
      </c>
      <c r="G57" s="8"/>
    </row>
    <row r="58" spans="1:7" ht="23.25" customHeight="1" x14ac:dyDescent="0.3">
      <c r="A58" s="17"/>
      <c r="B58" s="60" t="s">
        <v>25</v>
      </c>
      <c r="C58" s="61"/>
      <c r="D58" s="61"/>
      <c r="E58" s="61"/>
      <c r="F58" s="62"/>
      <c r="G58" s="6"/>
    </row>
    <row r="59" spans="1:7" ht="39.75" customHeight="1" x14ac:dyDescent="0.3">
      <c r="A59" s="18" t="s">
        <v>256</v>
      </c>
      <c r="B59" s="33" t="s">
        <v>39</v>
      </c>
      <c r="C59" s="18" t="s">
        <v>14</v>
      </c>
      <c r="D59" s="18">
        <v>37</v>
      </c>
      <c r="E59" s="21">
        <v>11.22</v>
      </c>
      <c r="F59" s="7">
        <f>D59*E59</f>
        <v>415.14000000000004</v>
      </c>
      <c r="G59" s="8"/>
    </row>
    <row r="60" spans="1:7" ht="97.95" customHeight="1" x14ac:dyDescent="0.3">
      <c r="A60" s="18" t="s">
        <v>257</v>
      </c>
      <c r="B60" s="19" t="s">
        <v>172</v>
      </c>
      <c r="C60" s="18" t="s">
        <v>14</v>
      </c>
      <c r="D60" s="20">
        <v>42</v>
      </c>
      <c r="E60" s="21">
        <v>269.10000000000002</v>
      </c>
      <c r="F60" s="7">
        <f>D60*E60</f>
        <v>11302.2</v>
      </c>
      <c r="G60" s="8"/>
    </row>
    <row r="61" spans="1:7" x14ac:dyDescent="0.3">
      <c r="A61" s="17"/>
      <c r="B61" s="60" t="s">
        <v>26</v>
      </c>
      <c r="C61" s="61"/>
      <c r="D61" s="61"/>
      <c r="E61" s="61"/>
      <c r="F61" s="62"/>
      <c r="G61" s="6"/>
    </row>
    <row r="62" spans="1:7" ht="90.6" customHeight="1" x14ac:dyDescent="0.3">
      <c r="A62" s="18" t="s">
        <v>258</v>
      </c>
      <c r="B62" s="19" t="s">
        <v>166</v>
      </c>
      <c r="C62" s="18" t="s">
        <v>66</v>
      </c>
      <c r="D62" s="20">
        <v>2</v>
      </c>
      <c r="E62" s="21">
        <v>720</v>
      </c>
      <c r="F62" s="7">
        <f>D62*E62</f>
        <v>1440</v>
      </c>
      <c r="G62" s="8"/>
    </row>
    <row r="63" spans="1:7" ht="94.8" customHeight="1" x14ac:dyDescent="0.3">
      <c r="A63" s="18" t="s">
        <v>259</v>
      </c>
      <c r="B63" s="19" t="s">
        <v>167</v>
      </c>
      <c r="C63" s="18" t="s">
        <v>66</v>
      </c>
      <c r="D63" s="20">
        <v>11</v>
      </c>
      <c r="E63" s="21">
        <v>440</v>
      </c>
      <c r="F63" s="7">
        <f>D63*E63</f>
        <v>4840</v>
      </c>
      <c r="G63" s="8"/>
    </row>
    <row r="64" spans="1:7" x14ac:dyDescent="0.3">
      <c r="A64" s="17"/>
      <c r="B64" s="60" t="s">
        <v>27</v>
      </c>
      <c r="C64" s="61"/>
      <c r="D64" s="61"/>
      <c r="E64" s="61"/>
      <c r="F64" s="62"/>
      <c r="G64" s="6"/>
    </row>
    <row r="65" spans="1:7" ht="63.6" customHeight="1" x14ac:dyDescent="0.3">
      <c r="A65" s="18" t="s">
        <v>260</v>
      </c>
      <c r="B65" s="19" t="s">
        <v>28</v>
      </c>
      <c r="C65" s="18" t="s">
        <v>14</v>
      </c>
      <c r="D65" s="20">
        <v>150.15</v>
      </c>
      <c r="E65" s="21">
        <v>44.21</v>
      </c>
      <c r="F65" s="7">
        <f t="shared" ref="F65:F67" si="3">D65*E65</f>
        <v>6638.1315000000004</v>
      </c>
      <c r="G65" s="8"/>
    </row>
    <row r="66" spans="1:7" ht="51" customHeight="1" x14ac:dyDescent="0.3">
      <c r="A66" s="18" t="s">
        <v>261</v>
      </c>
      <c r="B66" s="19" t="s">
        <v>29</v>
      </c>
      <c r="C66" s="34" t="s">
        <v>107</v>
      </c>
      <c r="D66" s="20">
        <v>106.5</v>
      </c>
      <c r="E66" s="21">
        <v>7.76</v>
      </c>
      <c r="F66" s="7">
        <f t="shared" si="3"/>
        <v>826.43999999999994</v>
      </c>
      <c r="G66" s="8"/>
    </row>
    <row r="67" spans="1:7" ht="34.950000000000003" customHeight="1" x14ac:dyDescent="0.3">
      <c r="A67" s="18" t="s">
        <v>262</v>
      </c>
      <c r="B67" s="19" t="s">
        <v>30</v>
      </c>
      <c r="C67" s="18" t="s">
        <v>107</v>
      </c>
      <c r="D67" s="20">
        <v>15.3</v>
      </c>
      <c r="E67" s="21">
        <v>28.91</v>
      </c>
      <c r="F67" s="7">
        <f t="shared" si="3"/>
        <v>442.32300000000004</v>
      </c>
      <c r="G67" s="8"/>
    </row>
    <row r="68" spans="1:7" ht="23.25" customHeight="1" x14ac:dyDescent="0.3">
      <c r="A68" s="17"/>
      <c r="B68" s="60" t="s">
        <v>31</v>
      </c>
      <c r="C68" s="61"/>
      <c r="D68" s="61"/>
      <c r="E68" s="61"/>
      <c r="F68" s="62"/>
      <c r="G68" s="6"/>
    </row>
    <row r="69" spans="1:7" ht="41.4" x14ac:dyDescent="0.3">
      <c r="A69" s="18" t="s">
        <v>263</v>
      </c>
      <c r="B69" s="19" t="s">
        <v>234</v>
      </c>
      <c r="C69" s="18" t="s">
        <v>14</v>
      </c>
      <c r="D69" s="20">
        <v>140</v>
      </c>
      <c r="E69" s="21">
        <v>15.68</v>
      </c>
      <c r="F69" s="7">
        <f t="shared" ref="F69:F73" si="4">D69*E69</f>
        <v>2195.1999999999998</v>
      </c>
      <c r="G69" s="8"/>
    </row>
    <row r="70" spans="1:7" ht="17.399999999999999" customHeight="1" x14ac:dyDescent="0.3">
      <c r="A70" s="18" t="s">
        <v>264</v>
      </c>
      <c r="B70" s="19" t="s">
        <v>32</v>
      </c>
      <c r="C70" s="18" t="s">
        <v>14</v>
      </c>
      <c r="D70" s="20">
        <v>140</v>
      </c>
      <c r="E70" s="21">
        <v>5.84</v>
      </c>
      <c r="F70" s="7">
        <f t="shared" si="4"/>
        <v>817.6</v>
      </c>
      <c r="G70" s="8"/>
    </row>
    <row r="71" spans="1:7" ht="56.4" customHeight="1" x14ac:dyDescent="0.3">
      <c r="A71" s="18" t="s">
        <v>265</v>
      </c>
      <c r="B71" s="19" t="s">
        <v>229</v>
      </c>
      <c r="C71" s="18" t="s">
        <v>14</v>
      </c>
      <c r="D71" s="20">
        <f>140*0.6</f>
        <v>84</v>
      </c>
      <c r="E71" s="21">
        <v>8.17</v>
      </c>
      <c r="F71" s="7">
        <f t="shared" si="4"/>
        <v>686.28</v>
      </c>
      <c r="G71" s="8"/>
    </row>
    <row r="72" spans="1:7" ht="70.95" customHeight="1" x14ac:dyDescent="0.3">
      <c r="A72" s="18" t="s">
        <v>266</v>
      </c>
      <c r="B72" s="19" t="s">
        <v>235</v>
      </c>
      <c r="C72" s="18" t="s">
        <v>14</v>
      </c>
      <c r="D72" s="20">
        <f>140*0.4</f>
        <v>56</v>
      </c>
      <c r="E72" s="21">
        <v>7.43</v>
      </c>
      <c r="F72" s="7">
        <f t="shared" si="4"/>
        <v>416.08</v>
      </c>
      <c r="G72" s="8"/>
    </row>
    <row r="73" spans="1:7" ht="63.75" customHeight="1" x14ac:dyDescent="0.3">
      <c r="A73" s="18" t="s">
        <v>267</v>
      </c>
      <c r="B73" s="19" t="s">
        <v>236</v>
      </c>
      <c r="C73" s="18" t="s">
        <v>14</v>
      </c>
      <c r="D73" s="20">
        <f>140*0.8</f>
        <v>112</v>
      </c>
      <c r="E73" s="21">
        <v>7</v>
      </c>
      <c r="F73" s="7">
        <f t="shared" si="4"/>
        <v>784</v>
      </c>
      <c r="G73" s="8"/>
    </row>
    <row r="74" spans="1:7" ht="39" customHeight="1" x14ac:dyDescent="0.3">
      <c r="A74" s="17"/>
      <c r="B74" s="60" t="s">
        <v>338</v>
      </c>
      <c r="C74" s="61"/>
      <c r="D74" s="61"/>
      <c r="E74" s="61"/>
      <c r="F74" s="62"/>
      <c r="G74" s="6"/>
    </row>
    <row r="75" spans="1:7" ht="73.8" customHeight="1" x14ac:dyDescent="0.3">
      <c r="A75" s="18" t="s">
        <v>340</v>
      </c>
      <c r="B75" s="19" t="s">
        <v>94</v>
      </c>
      <c r="C75" s="18" t="s">
        <v>66</v>
      </c>
      <c r="D75" s="20">
        <v>1</v>
      </c>
      <c r="E75" s="21">
        <v>355</v>
      </c>
      <c r="F75" s="7">
        <f t="shared" ref="F75:F87" si="5">D75*E75</f>
        <v>355</v>
      </c>
      <c r="G75" s="8"/>
    </row>
    <row r="76" spans="1:7" ht="104.4" customHeight="1" x14ac:dyDescent="0.3">
      <c r="A76" s="18" t="s">
        <v>341</v>
      </c>
      <c r="B76" s="19" t="s">
        <v>90</v>
      </c>
      <c r="C76" s="18" t="s">
        <v>66</v>
      </c>
      <c r="D76" s="20">
        <v>13</v>
      </c>
      <c r="E76" s="21">
        <v>135</v>
      </c>
      <c r="F76" s="7">
        <f t="shared" si="5"/>
        <v>1755</v>
      </c>
      <c r="G76" s="8"/>
    </row>
    <row r="77" spans="1:7" ht="74.25" customHeight="1" x14ac:dyDescent="0.3">
      <c r="A77" s="18" t="s">
        <v>342</v>
      </c>
      <c r="B77" s="19" t="s">
        <v>190</v>
      </c>
      <c r="C77" s="18" t="s">
        <v>66</v>
      </c>
      <c r="D77" s="20">
        <v>16</v>
      </c>
      <c r="E77" s="21">
        <v>55</v>
      </c>
      <c r="F77" s="7">
        <f t="shared" si="5"/>
        <v>880</v>
      </c>
      <c r="G77" s="8"/>
    </row>
    <row r="78" spans="1:7" ht="76.8" customHeight="1" x14ac:dyDescent="0.3">
      <c r="A78" s="18" t="s">
        <v>343</v>
      </c>
      <c r="B78" s="19" t="s">
        <v>191</v>
      </c>
      <c r="C78" s="18" t="s">
        <v>66</v>
      </c>
      <c r="D78" s="20">
        <v>7</v>
      </c>
      <c r="E78" s="21">
        <v>52</v>
      </c>
      <c r="F78" s="7">
        <f t="shared" si="5"/>
        <v>364</v>
      </c>
      <c r="G78" s="8"/>
    </row>
    <row r="79" spans="1:7" ht="69" customHeight="1" x14ac:dyDescent="0.3">
      <c r="A79" s="18" t="s">
        <v>344</v>
      </c>
      <c r="B79" s="19" t="s">
        <v>192</v>
      </c>
      <c r="C79" s="18" t="s">
        <v>66</v>
      </c>
      <c r="D79" s="20">
        <v>1</v>
      </c>
      <c r="E79" s="21">
        <v>103</v>
      </c>
      <c r="F79" s="7">
        <f t="shared" si="5"/>
        <v>103</v>
      </c>
      <c r="G79" s="8"/>
    </row>
    <row r="80" spans="1:7" ht="64.8" customHeight="1" x14ac:dyDescent="0.3">
      <c r="A80" s="18" t="s">
        <v>345</v>
      </c>
      <c r="B80" s="19" t="s">
        <v>193</v>
      </c>
      <c r="C80" s="18" t="s">
        <v>66</v>
      </c>
      <c r="D80" s="20">
        <v>1</v>
      </c>
      <c r="E80" s="21">
        <v>70</v>
      </c>
      <c r="F80" s="7">
        <f t="shared" si="5"/>
        <v>70</v>
      </c>
      <c r="G80" s="8"/>
    </row>
    <row r="81" spans="1:7" ht="82.8" x14ac:dyDescent="0.3">
      <c r="A81" s="18" t="s">
        <v>346</v>
      </c>
      <c r="B81" s="19" t="s">
        <v>91</v>
      </c>
      <c r="C81" s="18" t="s">
        <v>66</v>
      </c>
      <c r="D81" s="20">
        <v>16</v>
      </c>
      <c r="E81" s="21">
        <v>43</v>
      </c>
      <c r="F81" s="7">
        <f t="shared" si="5"/>
        <v>688</v>
      </c>
      <c r="G81" s="8"/>
    </row>
    <row r="82" spans="1:7" ht="111" customHeight="1" x14ac:dyDescent="0.3">
      <c r="A82" s="18" t="s">
        <v>347</v>
      </c>
      <c r="B82" s="19" t="s">
        <v>92</v>
      </c>
      <c r="C82" s="18" t="s">
        <v>66</v>
      </c>
      <c r="D82" s="20">
        <v>4</v>
      </c>
      <c r="E82" s="21">
        <v>46</v>
      </c>
      <c r="F82" s="7">
        <f t="shared" si="5"/>
        <v>184</v>
      </c>
      <c r="G82" s="8"/>
    </row>
    <row r="83" spans="1:7" ht="96.6" x14ac:dyDescent="0.3">
      <c r="A83" s="18" t="s">
        <v>348</v>
      </c>
      <c r="B83" s="19" t="s">
        <v>194</v>
      </c>
      <c r="C83" s="18" t="s">
        <v>66</v>
      </c>
      <c r="D83" s="20">
        <v>7</v>
      </c>
      <c r="E83" s="21">
        <v>44</v>
      </c>
      <c r="F83" s="7">
        <f t="shared" si="5"/>
        <v>308</v>
      </c>
      <c r="G83" s="8"/>
    </row>
    <row r="84" spans="1:7" ht="129" customHeight="1" x14ac:dyDescent="0.3">
      <c r="A84" s="18" t="s">
        <v>349</v>
      </c>
      <c r="B84" s="19" t="s">
        <v>195</v>
      </c>
      <c r="C84" s="18" t="s">
        <v>66</v>
      </c>
      <c r="D84" s="20">
        <v>20</v>
      </c>
      <c r="E84" s="21">
        <v>46</v>
      </c>
      <c r="F84" s="7">
        <f t="shared" si="5"/>
        <v>920</v>
      </c>
      <c r="G84" s="8"/>
    </row>
    <row r="85" spans="1:7" ht="108.6" customHeight="1" x14ac:dyDescent="0.3">
      <c r="A85" s="18" t="s">
        <v>350</v>
      </c>
      <c r="B85" s="19" t="s">
        <v>196</v>
      </c>
      <c r="C85" s="18" t="s">
        <v>66</v>
      </c>
      <c r="D85" s="20">
        <v>2</v>
      </c>
      <c r="E85" s="21">
        <v>50</v>
      </c>
      <c r="F85" s="7">
        <f t="shared" si="5"/>
        <v>100</v>
      </c>
      <c r="G85" s="8"/>
    </row>
    <row r="86" spans="1:7" ht="73.2" customHeight="1" x14ac:dyDescent="0.3">
      <c r="A86" s="18" t="s">
        <v>351</v>
      </c>
      <c r="B86" s="19" t="s">
        <v>93</v>
      </c>
      <c r="C86" s="18" t="s">
        <v>66</v>
      </c>
      <c r="D86" s="20">
        <v>8</v>
      </c>
      <c r="E86" s="21">
        <v>179</v>
      </c>
      <c r="F86" s="7">
        <f t="shared" si="5"/>
        <v>1432</v>
      </c>
      <c r="G86" s="8"/>
    </row>
    <row r="87" spans="1:7" ht="88.95" customHeight="1" x14ac:dyDescent="0.3">
      <c r="A87" s="18" t="s">
        <v>352</v>
      </c>
      <c r="B87" s="19" t="s">
        <v>95</v>
      </c>
      <c r="C87" s="18" t="s">
        <v>66</v>
      </c>
      <c r="D87" s="20">
        <v>2</v>
      </c>
      <c r="E87" s="21">
        <v>140</v>
      </c>
      <c r="F87" s="7">
        <f t="shared" si="5"/>
        <v>280</v>
      </c>
      <c r="G87" s="8"/>
    </row>
    <row r="88" spans="1:7" ht="24.75" customHeight="1" x14ac:dyDescent="0.3">
      <c r="A88" s="16">
        <v>3</v>
      </c>
      <c r="B88" s="69" t="s">
        <v>268</v>
      </c>
      <c r="C88" s="70"/>
      <c r="D88" s="70"/>
      <c r="E88" s="70"/>
      <c r="F88" s="70"/>
      <c r="G88" s="55">
        <f>SUM(F91:F168)</f>
        <v>70133.373500000002</v>
      </c>
    </row>
    <row r="89" spans="1:7" x14ac:dyDescent="0.3">
      <c r="A89" s="17">
        <v>3.1</v>
      </c>
      <c r="B89" s="60" t="s">
        <v>38</v>
      </c>
      <c r="C89" s="61"/>
      <c r="D89" s="61"/>
      <c r="E89" s="61"/>
      <c r="F89" s="62"/>
      <c r="G89" s="6"/>
    </row>
    <row r="90" spans="1:7" x14ac:dyDescent="0.3">
      <c r="A90" s="17"/>
      <c r="B90" s="60" t="s">
        <v>40</v>
      </c>
      <c r="C90" s="61"/>
      <c r="D90" s="61"/>
      <c r="E90" s="61"/>
      <c r="F90" s="62"/>
      <c r="G90" s="6"/>
    </row>
    <row r="91" spans="1:7" ht="33" customHeight="1" x14ac:dyDescent="0.3">
      <c r="A91" s="18" t="s">
        <v>109</v>
      </c>
      <c r="B91" s="19" t="s">
        <v>41</v>
      </c>
      <c r="C91" s="18" t="s">
        <v>242</v>
      </c>
      <c r="D91" s="20">
        <v>23.1</v>
      </c>
      <c r="E91" s="21">
        <v>15.72</v>
      </c>
      <c r="F91" s="7">
        <f t="shared" ref="F91:F92" si="6">D91*E91</f>
        <v>363.13200000000006</v>
      </c>
      <c r="G91" s="8"/>
    </row>
    <row r="92" spans="1:7" ht="33" customHeight="1" x14ac:dyDescent="0.3">
      <c r="A92" s="18" t="s">
        <v>110</v>
      </c>
      <c r="B92" s="19" t="s">
        <v>42</v>
      </c>
      <c r="C92" s="18" t="s">
        <v>242</v>
      </c>
      <c r="D92" s="20">
        <v>7</v>
      </c>
      <c r="E92" s="21">
        <v>52.73</v>
      </c>
      <c r="F92" s="7">
        <f t="shared" si="6"/>
        <v>369.10999999999996</v>
      </c>
      <c r="G92" s="8"/>
    </row>
    <row r="93" spans="1:7" x14ac:dyDescent="0.3">
      <c r="A93" s="17"/>
      <c r="B93" s="60" t="s">
        <v>47</v>
      </c>
      <c r="C93" s="61"/>
      <c r="D93" s="61"/>
      <c r="E93" s="61"/>
      <c r="F93" s="62"/>
      <c r="G93" s="6"/>
    </row>
    <row r="94" spans="1:7" ht="33" customHeight="1" x14ac:dyDescent="0.3">
      <c r="A94" s="18" t="s">
        <v>111</v>
      </c>
      <c r="B94" s="19" t="s">
        <v>43</v>
      </c>
      <c r="C94" s="18" t="s">
        <v>242</v>
      </c>
      <c r="D94" s="20">
        <v>1</v>
      </c>
      <c r="E94" s="21">
        <v>452.92</v>
      </c>
      <c r="F94" s="7">
        <f t="shared" ref="F94" si="7">D94*E94</f>
        <v>452.92</v>
      </c>
      <c r="G94" s="8"/>
    </row>
    <row r="95" spans="1:7" ht="33" customHeight="1" x14ac:dyDescent="0.3">
      <c r="A95" s="18" t="s">
        <v>112</v>
      </c>
      <c r="B95" s="19" t="s">
        <v>46</v>
      </c>
      <c r="C95" s="18" t="s">
        <v>242</v>
      </c>
      <c r="D95" s="20">
        <v>1.8</v>
      </c>
      <c r="E95" s="21">
        <v>785.6</v>
      </c>
      <c r="F95" s="7">
        <f t="shared" ref="F95:F96" si="8">D95*E95</f>
        <v>1414.0800000000002</v>
      </c>
      <c r="G95" s="19"/>
    </row>
    <row r="96" spans="1:7" ht="33" customHeight="1" x14ac:dyDescent="0.3">
      <c r="A96" s="18" t="s">
        <v>269</v>
      </c>
      <c r="B96" s="19" t="s">
        <v>48</v>
      </c>
      <c r="C96" s="18" t="s">
        <v>14</v>
      </c>
      <c r="D96" s="20">
        <v>6.45</v>
      </c>
      <c r="E96" s="21">
        <v>86.25</v>
      </c>
      <c r="F96" s="7">
        <f t="shared" si="8"/>
        <v>556.3125</v>
      </c>
      <c r="G96" s="19"/>
    </row>
    <row r="97" spans="1:7" x14ac:dyDescent="0.3">
      <c r="A97" s="17"/>
      <c r="B97" s="60" t="s">
        <v>44</v>
      </c>
      <c r="C97" s="61"/>
      <c r="D97" s="61"/>
      <c r="E97" s="61"/>
      <c r="F97" s="62"/>
      <c r="G97" s="6"/>
    </row>
    <row r="98" spans="1:7" ht="44.4" customHeight="1" x14ac:dyDescent="0.3">
      <c r="A98" s="18" t="s">
        <v>270</v>
      </c>
      <c r="B98" s="19" t="s">
        <v>45</v>
      </c>
      <c r="C98" s="18" t="s">
        <v>14</v>
      </c>
      <c r="D98" s="20">
        <v>110.7</v>
      </c>
      <c r="E98" s="21">
        <v>50.97</v>
      </c>
      <c r="F98" s="7">
        <f t="shared" ref="F98:F101" si="9">D98*E98</f>
        <v>5642.3789999999999</v>
      </c>
      <c r="G98" s="8"/>
    </row>
    <row r="99" spans="1:7" ht="61.95" customHeight="1" x14ac:dyDescent="0.3">
      <c r="A99" s="18" t="s">
        <v>271</v>
      </c>
      <c r="B99" s="19" t="s">
        <v>228</v>
      </c>
      <c r="C99" s="18" t="s">
        <v>14</v>
      </c>
      <c r="D99" s="20">
        <f>110.7*0.6</f>
        <v>66.42</v>
      </c>
      <c r="E99" s="21">
        <v>8.17</v>
      </c>
      <c r="F99" s="7">
        <f t="shared" si="9"/>
        <v>542.65139999999997</v>
      </c>
      <c r="G99" s="8"/>
    </row>
    <row r="100" spans="1:7" ht="76.5" customHeight="1" x14ac:dyDescent="0.3">
      <c r="A100" s="18" t="s">
        <v>272</v>
      </c>
      <c r="B100" s="19" t="s">
        <v>237</v>
      </c>
      <c r="C100" s="18" t="s">
        <v>14</v>
      </c>
      <c r="D100" s="20">
        <f>110.7*0.4</f>
        <v>44.28</v>
      </c>
      <c r="E100" s="21">
        <v>7.43</v>
      </c>
      <c r="F100" s="7">
        <f t="shared" si="9"/>
        <v>329.00040000000001</v>
      </c>
      <c r="G100" s="8"/>
    </row>
    <row r="101" spans="1:7" ht="60" customHeight="1" x14ac:dyDescent="0.3">
      <c r="A101" s="18" t="s">
        <v>273</v>
      </c>
      <c r="B101" s="19" t="s">
        <v>230</v>
      </c>
      <c r="C101" s="18" t="s">
        <v>14</v>
      </c>
      <c r="D101" s="20">
        <f>110.7*0.8</f>
        <v>88.56</v>
      </c>
      <c r="E101" s="21">
        <v>7</v>
      </c>
      <c r="F101" s="7">
        <f t="shared" si="9"/>
        <v>619.92000000000007</v>
      </c>
      <c r="G101" s="8"/>
    </row>
    <row r="102" spans="1:7" ht="16.95" customHeight="1" x14ac:dyDescent="0.3">
      <c r="A102" s="17"/>
      <c r="B102" s="60" t="s">
        <v>25</v>
      </c>
      <c r="C102" s="61"/>
      <c r="D102" s="61"/>
      <c r="E102" s="61"/>
      <c r="F102" s="62"/>
      <c r="G102" s="6"/>
    </row>
    <row r="103" spans="1:7" ht="123.75" customHeight="1" x14ac:dyDescent="0.3">
      <c r="A103" s="18" t="s">
        <v>274</v>
      </c>
      <c r="B103" s="19" t="s">
        <v>172</v>
      </c>
      <c r="C103" s="18" t="s">
        <v>14</v>
      </c>
      <c r="D103" s="20">
        <v>6.65</v>
      </c>
      <c r="E103" s="21">
        <v>269.10000000000002</v>
      </c>
      <c r="F103" s="7">
        <f>D103*E103</f>
        <v>1789.5150000000003</v>
      </c>
      <c r="G103" s="8"/>
    </row>
    <row r="104" spans="1:7" x14ac:dyDescent="0.3">
      <c r="A104" s="35"/>
      <c r="B104" s="60" t="s">
        <v>26</v>
      </c>
      <c r="C104" s="61"/>
      <c r="D104" s="61"/>
      <c r="E104" s="61"/>
      <c r="F104" s="62"/>
      <c r="G104" s="6"/>
    </row>
    <row r="105" spans="1:7" ht="88.5" customHeight="1" x14ac:dyDescent="0.3">
      <c r="A105" s="18" t="s">
        <v>275</v>
      </c>
      <c r="B105" s="19" t="s">
        <v>168</v>
      </c>
      <c r="C105" s="18" t="s">
        <v>66</v>
      </c>
      <c r="D105" s="20">
        <v>1</v>
      </c>
      <c r="E105" s="21">
        <v>460</v>
      </c>
      <c r="F105" s="7">
        <f>D105*E105</f>
        <v>460</v>
      </c>
      <c r="G105" s="8"/>
    </row>
    <row r="106" spans="1:7" ht="75" customHeight="1" x14ac:dyDescent="0.3">
      <c r="A106" s="18" t="s">
        <v>276</v>
      </c>
      <c r="B106" s="19" t="s">
        <v>169</v>
      </c>
      <c r="C106" s="18" t="s">
        <v>66</v>
      </c>
      <c r="D106" s="20">
        <v>4</v>
      </c>
      <c r="E106" s="21">
        <v>440</v>
      </c>
      <c r="F106" s="7">
        <f>D106*E106</f>
        <v>1760</v>
      </c>
      <c r="G106" s="8"/>
    </row>
    <row r="107" spans="1:7" x14ac:dyDescent="0.3">
      <c r="A107" s="17"/>
      <c r="B107" s="60" t="s">
        <v>27</v>
      </c>
      <c r="C107" s="61"/>
      <c r="D107" s="61"/>
      <c r="E107" s="61"/>
      <c r="F107" s="62"/>
      <c r="G107" s="6"/>
    </row>
    <row r="108" spans="1:7" ht="66.75" customHeight="1" x14ac:dyDescent="0.3">
      <c r="A108" s="18" t="s">
        <v>277</v>
      </c>
      <c r="B108" s="19" t="s">
        <v>28</v>
      </c>
      <c r="C108" s="18" t="s">
        <v>14</v>
      </c>
      <c r="D108" s="20">
        <v>127.35</v>
      </c>
      <c r="E108" s="21">
        <v>44.21</v>
      </c>
      <c r="F108" s="7">
        <f t="shared" ref="F108:F115" si="10">D108*E108</f>
        <v>5630.1435000000001</v>
      </c>
      <c r="G108" s="8"/>
    </row>
    <row r="109" spans="1:7" ht="49.95" customHeight="1" x14ac:dyDescent="0.3">
      <c r="A109" s="18" t="s">
        <v>278</v>
      </c>
      <c r="B109" s="19" t="s">
        <v>29</v>
      </c>
      <c r="C109" s="34" t="s">
        <v>107</v>
      </c>
      <c r="D109" s="20">
        <v>35.549999999999997</v>
      </c>
      <c r="E109" s="21">
        <v>7.76</v>
      </c>
      <c r="F109" s="7">
        <f t="shared" si="10"/>
        <v>275.86799999999999</v>
      </c>
      <c r="G109" s="8"/>
    </row>
    <row r="110" spans="1:7" ht="36" customHeight="1" x14ac:dyDescent="0.3">
      <c r="A110" s="18" t="s">
        <v>279</v>
      </c>
      <c r="B110" s="19" t="s">
        <v>30</v>
      </c>
      <c r="C110" s="18" t="s">
        <v>107</v>
      </c>
      <c r="D110" s="20">
        <v>18.55</v>
      </c>
      <c r="E110" s="21">
        <v>28.91</v>
      </c>
      <c r="F110" s="7">
        <f t="shared" si="10"/>
        <v>536.28050000000007</v>
      </c>
      <c r="G110" s="8"/>
    </row>
    <row r="111" spans="1:7" x14ac:dyDescent="0.3">
      <c r="A111" s="17"/>
      <c r="B111" s="60" t="s">
        <v>49</v>
      </c>
      <c r="C111" s="61"/>
      <c r="D111" s="61"/>
      <c r="E111" s="61"/>
      <c r="F111" s="62"/>
      <c r="G111" s="6"/>
    </row>
    <row r="112" spans="1:7" ht="52.5" customHeight="1" x14ac:dyDescent="0.3">
      <c r="A112" s="18" t="s">
        <v>280</v>
      </c>
      <c r="B112" s="19" t="s">
        <v>50</v>
      </c>
      <c r="C112" s="18" t="s">
        <v>66</v>
      </c>
      <c r="D112" s="20">
        <v>5</v>
      </c>
      <c r="E112" s="21">
        <v>130.68</v>
      </c>
      <c r="F112" s="7">
        <f t="shared" si="10"/>
        <v>653.40000000000009</v>
      </c>
      <c r="G112" s="8"/>
    </row>
    <row r="113" spans="1:7" ht="64.5" customHeight="1" x14ac:dyDescent="0.3">
      <c r="A113" s="18" t="s">
        <v>281</v>
      </c>
      <c r="B113" s="19" t="s">
        <v>52</v>
      </c>
      <c r="C113" s="18" t="s">
        <v>66</v>
      </c>
      <c r="D113" s="20">
        <v>3</v>
      </c>
      <c r="E113" s="21">
        <v>287.36</v>
      </c>
      <c r="F113" s="7">
        <f t="shared" si="10"/>
        <v>862.08</v>
      </c>
      <c r="G113" s="8"/>
    </row>
    <row r="114" spans="1:7" ht="64.95" customHeight="1" x14ac:dyDescent="0.3">
      <c r="A114" s="18" t="s">
        <v>282</v>
      </c>
      <c r="B114" s="19" t="s">
        <v>51</v>
      </c>
      <c r="C114" s="18" t="s">
        <v>66</v>
      </c>
      <c r="D114" s="20">
        <v>2</v>
      </c>
      <c r="E114" s="21">
        <v>347.59</v>
      </c>
      <c r="F114" s="7">
        <f t="shared" ref="F114" si="11">D114*E114</f>
        <v>695.18</v>
      </c>
      <c r="G114" s="8"/>
    </row>
    <row r="115" spans="1:7" ht="59.25" customHeight="1" x14ac:dyDescent="0.3">
      <c r="A115" s="18" t="s">
        <v>283</v>
      </c>
      <c r="B115" s="19" t="s">
        <v>131</v>
      </c>
      <c r="C115" s="18" t="s">
        <v>66</v>
      </c>
      <c r="D115" s="20">
        <v>1</v>
      </c>
      <c r="E115" s="21">
        <v>1200</v>
      </c>
      <c r="F115" s="7">
        <f t="shared" si="10"/>
        <v>1200</v>
      </c>
      <c r="G115" s="8"/>
    </row>
    <row r="116" spans="1:7" ht="21.75" customHeight="1" x14ac:dyDescent="0.3">
      <c r="A116" s="17">
        <v>3.2</v>
      </c>
      <c r="B116" s="60" t="s">
        <v>53</v>
      </c>
      <c r="C116" s="61"/>
      <c r="D116" s="61"/>
      <c r="E116" s="61"/>
      <c r="F116" s="62"/>
      <c r="G116" s="6"/>
    </row>
    <row r="117" spans="1:7" ht="24" customHeight="1" x14ac:dyDescent="0.3">
      <c r="A117" s="17"/>
      <c r="B117" s="60" t="s">
        <v>40</v>
      </c>
      <c r="C117" s="61"/>
      <c r="D117" s="61"/>
      <c r="E117" s="61"/>
      <c r="F117" s="62"/>
      <c r="G117" s="6"/>
    </row>
    <row r="118" spans="1:7" ht="33" customHeight="1" x14ac:dyDescent="0.3">
      <c r="A118" s="18" t="s">
        <v>113</v>
      </c>
      <c r="B118" s="19" t="s">
        <v>41</v>
      </c>
      <c r="C118" s="18" t="s">
        <v>242</v>
      </c>
      <c r="D118" s="20">
        <v>10.36</v>
      </c>
      <c r="E118" s="21">
        <v>15.72</v>
      </c>
      <c r="F118" s="7">
        <f t="shared" ref="F118:F119" si="12">D118*E118</f>
        <v>162.85919999999999</v>
      </c>
      <c r="G118" s="8"/>
    </row>
    <row r="119" spans="1:7" ht="33" customHeight="1" x14ac:dyDescent="0.3">
      <c r="A119" s="18" t="s">
        <v>114</v>
      </c>
      <c r="B119" s="19" t="s">
        <v>42</v>
      </c>
      <c r="C119" s="18" t="s">
        <v>242</v>
      </c>
      <c r="D119" s="20">
        <v>3.8</v>
      </c>
      <c r="E119" s="21">
        <v>52.73</v>
      </c>
      <c r="F119" s="7">
        <f t="shared" si="12"/>
        <v>200.37399999999997</v>
      </c>
      <c r="G119" s="8"/>
    </row>
    <row r="120" spans="1:7" x14ac:dyDescent="0.3">
      <c r="A120" s="17"/>
      <c r="B120" s="60" t="s">
        <v>47</v>
      </c>
      <c r="C120" s="61"/>
      <c r="D120" s="61"/>
      <c r="E120" s="61"/>
      <c r="F120" s="62"/>
      <c r="G120" s="6"/>
    </row>
    <row r="121" spans="1:7" ht="33" customHeight="1" x14ac:dyDescent="0.3">
      <c r="A121" s="18" t="s">
        <v>284</v>
      </c>
      <c r="B121" s="19" t="s">
        <v>43</v>
      </c>
      <c r="C121" s="18" t="s">
        <v>242</v>
      </c>
      <c r="D121" s="20">
        <v>2.8</v>
      </c>
      <c r="E121" s="21">
        <v>452.92</v>
      </c>
      <c r="F121" s="7">
        <f t="shared" ref="F121:F122" si="13">D121*E121</f>
        <v>1268.1759999999999</v>
      </c>
      <c r="G121" s="8"/>
    </row>
    <row r="122" spans="1:7" ht="70.2" customHeight="1" x14ac:dyDescent="0.3">
      <c r="A122" s="18" t="s">
        <v>285</v>
      </c>
      <c r="B122" s="19" t="s">
        <v>175</v>
      </c>
      <c r="C122" s="18" t="s">
        <v>14</v>
      </c>
      <c r="D122" s="20">
        <v>1.8</v>
      </c>
      <c r="E122" s="21">
        <v>104</v>
      </c>
      <c r="F122" s="7">
        <f t="shared" si="13"/>
        <v>187.20000000000002</v>
      </c>
      <c r="G122" s="8"/>
    </row>
    <row r="123" spans="1:7" x14ac:dyDescent="0.3">
      <c r="A123" s="17"/>
      <c r="B123" s="60" t="s">
        <v>44</v>
      </c>
      <c r="C123" s="61"/>
      <c r="D123" s="61"/>
      <c r="E123" s="61"/>
      <c r="F123" s="62"/>
      <c r="G123" s="6"/>
    </row>
    <row r="124" spans="1:7" ht="44.4" customHeight="1" x14ac:dyDescent="0.3">
      <c r="A124" s="18" t="s">
        <v>286</v>
      </c>
      <c r="B124" s="19" t="s">
        <v>45</v>
      </c>
      <c r="C124" s="18" t="s">
        <v>14</v>
      </c>
      <c r="D124" s="20">
        <v>90</v>
      </c>
      <c r="E124" s="21">
        <v>50.97</v>
      </c>
      <c r="F124" s="7">
        <f t="shared" ref="F124:F127" si="14">D124*E124</f>
        <v>4587.3</v>
      </c>
      <c r="G124" s="8"/>
    </row>
    <row r="125" spans="1:7" ht="61.95" customHeight="1" x14ac:dyDescent="0.3">
      <c r="A125" s="18" t="s">
        <v>287</v>
      </c>
      <c r="B125" s="19" t="s">
        <v>228</v>
      </c>
      <c r="C125" s="18" t="s">
        <v>14</v>
      </c>
      <c r="D125" s="20">
        <f>90*0.6</f>
        <v>54</v>
      </c>
      <c r="E125" s="21">
        <v>8.17</v>
      </c>
      <c r="F125" s="7">
        <f t="shared" si="14"/>
        <v>441.18</v>
      </c>
      <c r="G125" s="8"/>
    </row>
    <row r="126" spans="1:7" ht="70.95" customHeight="1" x14ac:dyDescent="0.3">
      <c r="A126" s="18" t="s">
        <v>288</v>
      </c>
      <c r="B126" s="19" t="s">
        <v>237</v>
      </c>
      <c r="C126" s="18" t="s">
        <v>14</v>
      </c>
      <c r="D126" s="20">
        <f>90*0.4</f>
        <v>36</v>
      </c>
      <c r="E126" s="21">
        <v>7.43</v>
      </c>
      <c r="F126" s="7">
        <f t="shared" si="14"/>
        <v>267.48</v>
      </c>
      <c r="G126" s="8"/>
    </row>
    <row r="127" spans="1:7" ht="60" customHeight="1" x14ac:dyDescent="0.3">
      <c r="A127" s="18" t="s">
        <v>289</v>
      </c>
      <c r="B127" s="19" t="s">
        <v>238</v>
      </c>
      <c r="C127" s="18" t="s">
        <v>14</v>
      </c>
      <c r="D127" s="20">
        <f>90*0.8</f>
        <v>72</v>
      </c>
      <c r="E127" s="21">
        <v>7</v>
      </c>
      <c r="F127" s="7">
        <f t="shared" si="14"/>
        <v>504</v>
      </c>
      <c r="G127" s="8"/>
    </row>
    <row r="128" spans="1:7" x14ac:dyDescent="0.3">
      <c r="A128" s="17"/>
      <c r="B128" s="60" t="s">
        <v>22</v>
      </c>
      <c r="C128" s="61"/>
      <c r="D128" s="61"/>
      <c r="E128" s="61"/>
      <c r="F128" s="62"/>
      <c r="G128" s="6"/>
    </row>
    <row r="129" spans="1:7" ht="199.5" customHeight="1" x14ac:dyDescent="0.3">
      <c r="A129" s="18" t="s">
        <v>290</v>
      </c>
      <c r="B129" s="19" t="s">
        <v>221</v>
      </c>
      <c r="C129" s="18" t="s">
        <v>14</v>
      </c>
      <c r="D129" s="20">
        <v>64.900000000000006</v>
      </c>
      <c r="E129" s="21">
        <v>179</v>
      </c>
      <c r="F129" s="7">
        <f>D129*E129</f>
        <v>11617.1</v>
      </c>
      <c r="G129" s="8"/>
    </row>
    <row r="130" spans="1:7" ht="95.25" customHeight="1" x14ac:dyDescent="0.3">
      <c r="A130" s="18" t="s">
        <v>291</v>
      </c>
      <c r="B130" s="19" t="s">
        <v>223</v>
      </c>
      <c r="C130" s="18" t="s">
        <v>107</v>
      </c>
      <c r="D130" s="20">
        <v>12.7</v>
      </c>
      <c r="E130" s="21">
        <v>61.85</v>
      </c>
      <c r="F130" s="7">
        <f>D130*E130</f>
        <v>785.495</v>
      </c>
      <c r="G130" s="8"/>
    </row>
    <row r="131" spans="1:7" ht="79.2" customHeight="1" x14ac:dyDescent="0.3">
      <c r="A131" s="18" t="s">
        <v>292</v>
      </c>
      <c r="B131" s="19" t="s">
        <v>226</v>
      </c>
      <c r="C131" s="18" t="s">
        <v>107</v>
      </c>
      <c r="D131" s="20">
        <v>9.75</v>
      </c>
      <c r="E131" s="21">
        <v>40.200000000000003</v>
      </c>
      <c r="F131" s="7">
        <f>D131*E131</f>
        <v>391.95000000000005</v>
      </c>
      <c r="G131" s="8"/>
    </row>
    <row r="132" spans="1:7" ht="21.75" customHeight="1" x14ac:dyDescent="0.3">
      <c r="A132" s="17"/>
      <c r="B132" s="60" t="s">
        <v>25</v>
      </c>
      <c r="C132" s="61"/>
      <c r="D132" s="61"/>
      <c r="E132" s="61"/>
      <c r="F132" s="62"/>
      <c r="G132" s="6"/>
    </row>
    <row r="133" spans="1:7" ht="121.5" customHeight="1" x14ac:dyDescent="0.3">
      <c r="A133" s="18" t="s">
        <v>293</v>
      </c>
      <c r="B133" s="19" t="s">
        <v>172</v>
      </c>
      <c r="C133" s="18" t="s">
        <v>14</v>
      </c>
      <c r="D133" s="20">
        <v>2.25</v>
      </c>
      <c r="E133" s="21">
        <v>269.10000000000002</v>
      </c>
      <c r="F133" s="7">
        <f>D133*E133</f>
        <v>605.47500000000002</v>
      </c>
      <c r="G133" s="8"/>
    </row>
    <row r="134" spans="1:7" x14ac:dyDescent="0.3">
      <c r="A134" s="17"/>
      <c r="B134" s="60" t="s">
        <v>26</v>
      </c>
      <c r="C134" s="61"/>
      <c r="D134" s="61"/>
      <c r="E134" s="61"/>
      <c r="F134" s="62"/>
      <c r="G134" s="6"/>
    </row>
    <row r="135" spans="1:7" ht="92.4" customHeight="1" x14ac:dyDescent="0.3">
      <c r="A135" s="18" t="s">
        <v>294</v>
      </c>
      <c r="B135" s="19" t="s">
        <v>170</v>
      </c>
      <c r="C135" s="18" t="s">
        <v>66</v>
      </c>
      <c r="D135" s="20">
        <v>1</v>
      </c>
      <c r="E135" s="21">
        <v>460</v>
      </c>
      <c r="F135" s="7">
        <f>D135*E135</f>
        <v>460</v>
      </c>
      <c r="G135" s="8"/>
    </row>
    <row r="136" spans="1:7" ht="78" customHeight="1" x14ac:dyDescent="0.3">
      <c r="A136" s="18" t="s">
        <v>295</v>
      </c>
      <c r="B136" s="19" t="s">
        <v>171</v>
      </c>
      <c r="C136" s="18" t="s">
        <v>66</v>
      </c>
      <c r="D136" s="20">
        <v>1</v>
      </c>
      <c r="E136" s="21">
        <v>440</v>
      </c>
      <c r="F136" s="7">
        <f>D136*E136</f>
        <v>440</v>
      </c>
      <c r="G136" s="8"/>
    </row>
    <row r="137" spans="1:7" x14ac:dyDescent="0.3">
      <c r="A137" s="17"/>
      <c r="B137" s="60" t="s">
        <v>27</v>
      </c>
      <c r="C137" s="61"/>
      <c r="D137" s="61"/>
      <c r="E137" s="61"/>
      <c r="F137" s="62"/>
      <c r="G137" s="6"/>
    </row>
    <row r="138" spans="1:7" ht="41.4" x14ac:dyDescent="0.3">
      <c r="A138" s="18" t="s">
        <v>296</v>
      </c>
      <c r="B138" s="19" t="s">
        <v>28</v>
      </c>
      <c r="C138" s="18" t="s">
        <v>14</v>
      </c>
      <c r="D138" s="20">
        <v>64.95</v>
      </c>
      <c r="E138" s="21">
        <v>44.21</v>
      </c>
      <c r="F138" s="7">
        <f>D138*E138</f>
        <v>2871.4395000000004</v>
      </c>
      <c r="G138" s="8"/>
    </row>
    <row r="139" spans="1:7" ht="49.2" customHeight="1" x14ac:dyDescent="0.3">
      <c r="A139" s="18" t="s">
        <v>297</v>
      </c>
      <c r="B139" s="19" t="s">
        <v>29</v>
      </c>
      <c r="C139" s="18" t="s">
        <v>107</v>
      </c>
      <c r="D139" s="20">
        <v>30.9</v>
      </c>
      <c r="E139" s="21">
        <v>7.76</v>
      </c>
      <c r="F139" s="7">
        <f t="shared" ref="F139" si="15">D139*E139</f>
        <v>239.78399999999999</v>
      </c>
      <c r="G139" s="8"/>
    </row>
    <row r="140" spans="1:7" ht="34.5" customHeight="1" x14ac:dyDescent="0.3">
      <c r="A140" s="17"/>
      <c r="B140" s="60" t="s">
        <v>339</v>
      </c>
      <c r="C140" s="61"/>
      <c r="D140" s="61"/>
      <c r="E140" s="61"/>
      <c r="F140" s="62"/>
      <c r="G140" s="6"/>
    </row>
    <row r="141" spans="1:7" ht="61.8" customHeight="1" x14ac:dyDescent="0.3">
      <c r="A141" s="18" t="s">
        <v>353</v>
      </c>
      <c r="B141" s="19" t="s">
        <v>94</v>
      </c>
      <c r="C141" s="18" t="s">
        <v>66</v>
      </c>
      <c r="D141" s="20">
        <v>1</v>
      </c>
      <c r="E141" s="21">
        <v>355</v>
      </c>
      <c r="F141" s="7">
        <f t="shared" ref="F141:F151" si="16">D141*E141</f>
        <v>355</v>
      </c>
      <c r="G141" s="8"/>
    </row>
    <row r="142" spans="1:7" ht="105.6" customHeight="1" x14ac:dyDescent="0.3">
      <c r="A142" s="18" t="s">
        <v>354</v>
      </c>
      <c r="B142" s="19" t="s">
        <v>96</v>
      </c>
      <c r="C142" s="18" t="s">
        <v>66</v>
      </c>
      <c r="D142" s="20">
        <v>2</v>
      </c>
      <c r="E142" s="21">
        <v>120</v>
      </c>
      <c r="F142" s="7">
        <f t="shared" si="16"/>
        <v>240</v>
      </c>
      <c r="G142" s="8"/>
    </row>
    <row r="143" spans="1:7" ht="80.400000000000006" customHeight="1" x14ac:dyDescent="0.3">
      <c r="A143" s="18" t="s">
        <v>355</v>
      </c>
      <c r="B143" s="19" t="s">
        <v>190</v>
      </c>
      <c r="C143" s="18" t="s">
        <v>66</v>
      </c>
      <c r="D143" s="20">
        <v>4</v>
      </c>
      <c r="E143" s="21">
        <v>55</v>
      </c>
      <c r="F143" s="7">
        <f t="shared" si="16"/>
        <v>220</v>
      </c>
      <c r="G143" s="8"/>
    </row>
    <row r="144" spans="1:7" ht="82.8" customHeight="1" x14ac:dyDescent="0.3">
      <c r="A144" s="18" t="s">
        <v>356</v>
      </c>
      <c r="B144" s="19" t="s">
        <v>197</v>
      </c>
      <c r="C144" s="18" t="s">
        <v>66</v>
      </c>
      <c r="D144" s="20">
        <v>1</v>
      </c>
      <c r="E144" s="21">
        <v>52</v>
      </c>
      <c r="F144" s="7">
        <f t="shared" si="16"/>
        <v>52</v>
      </c>
      <c r="G144" s="8"/>
    </row>
    <row r="145" spans="1:7" ht="58.2" customHeight="1" x14ac:dyDescent="0.3">
      <c r="A145" s="18" t="s">
        <v>357</v>
      </c>
      <c r="B145" s="19" t="s">
        <v>193</v>
      </c>
      <c r="C145" s="18" t="s">
        <v>66</v>
      </c>
      <c r="D145" s="20">
        <v>1</v>
      </c>
      <c r="E145" s="21">
        <v>70</v>
      </c>
      <c r="F145" s="7">
        <f t="shared" si="16"/>
        <v>70</v>
      </c>
      <c r="G145" s="8"/>
    </row>
    <row r="146" spans="1:7" ht="73.5" customHeight="1" x14ac:dyDescent="0.3">
      <c r="A146" s="18" t="s">
        <v>358</v>
      </c>
      <c r="B146" s="19" t="s">
        <v>192</v>
      </c>
      <c r="C146" s="18" t="s">
        <v>66</v>
      </c>
      <c r="D146" s="20">
        <v>1</v>
      </c>
      <c r="E146" s="21">
        <v>103</v>
      </c>
      <c r="F146" s="7">
        <f t="shared" si="16"/>
        <v>103</v>
      </c>
      <c r="G146" s="8"/>
    </row>
    <row r="147" spans="1:7" ht="93.6" customHeight="1" x14ac:dyDescent="0.3">
      <c r="A147" s="18" t="s">
        <v>359</v>
      </c>
      <c r="B147" s="19" t="s">
        <v>91</v>
      </c>
      <c r="C147" s="18" t="s">
        <v>66</v>
      </c>
      <c r="D147" s="20">
        <v>3</v>
      </c>
      <c r="E147" s="21">
        <v>43</v>
      </c>
      <c r="F147" s="7">
        <f t="shared" si="16"/>
        <v>129</v>
      </c>
      <c r="G147" s="8"/>
    </row>
    <row r="148" spans="1:7" ht="101.25" customHeight="1" x14ac:dyDescent="0.3">
      <c r="A148" s="18" t="s">
        <v>360</v>
      </c>
      <c r="B148" s="19" t="s">
        <v>198</v>
      </c>
      <c r="C148" s="18" t="s">
        <v>66</v>
      </c>
      <c r="D148" s="20">
        <v>2</v>
      </c>
      <c r="E148" s="21">
        <v>75</v>
      </c>
      <c r="F148" s="7">
        <f t="shared" si="16"/>
        <v>150</v>
      </c>
      <c r="G148" s="8"/>
    </row>
    <row r="149" spans="1:7" ht="99.75" customHeight="1" x14ac:dyDescent="0.3">
      <c r="A149" s="18" t="s">
        <v>361</v>
      </c>
      <c r="B149" s="19" t="s">
        <v>161</v>
      </c>
      <c r="C149" s="18" t="s">
        <v>66</v>
      </c>
      <c r="D149" s="20">
        <v>1</v>
      </c>
      <c r="E149" s="21">
        <v>1235</v>
      </c>
      <c r="F149" s="7">
        <f t="shared" si="16"/>
        <v>1235</v>
      </c>
      <c r="G149" s="8"/>
    </row>
    <row r="150" spans="1:7" ht="27.6" x14ac:dyDescent="0.3">
      <c r="A150" s="18" t="s">
        <v>362</v>
      </c>
      <c r="B150" s="19" t="s">
        <v>162</v>
      </c>
      <c r="C150" s="18" t="s">
        <v>66</v>
      </c>
      <c r="D150" s="20">
        <v>1</v>
      </c>
      <c r="E150" s="21">
        <v>1400</v>
      </c>
      <c r="F150" s="7">
        <f t="shared" si="16"/>
        <v>1400</v>
      </c>
      <c r="G150" s="8"/>
    </row>
    <row r="151" spans="1:7" ht="46.2" customHeight="1" x14ac:dyDescent="0.3">
      <c r="A151" s="18" t="s">
        <v>363</v>
      </c>
      <c r="B151" s="19" t="s">
        <v>163</v>
      </c>
      <c r="C151" s="18" t="s">
        <v>66</v>
      </c>
      <c r="D151" s="20">
        <v>1</v>
      </c>
      <c r="E151" s="21">
        <v>950</v>
      </c>
      <c r="F151" s="7">
        <f t="shared" si="16"/>
        <v>950</v>
      </c>
      <c r="G151" s="8"/>
    </row>
    <row r="152" spans="1:7" ht="23.25" customHeight="1" x14ac:dyDescent="0.3">
      <c r="A152" s="17">
        <v>3.3</v>
      </c>
      <c r="B152" s="60" t="s">
        <v>54</v>
      </c>
      <c r="C152" s="61"/>
      <c r="D152" s="61"/>
      <c r="E152" s="61"/>
      <c r="F152" s="62"/>
      <c r="G152" s="56"/>
    </row>
    <row r="153" spans="1:7" x14ac:dyDescent="0.3">
      <c r="A153" s="17"/>
      <c r="B153" s="60" t="s">
        <v>40</v>
      </c>
      <c r="C153" s="61"/>
      <c r="D153" s="61"/>
      <c r="E153" s="61"/>
      <c r="F153" s="62"/>
      <c r="G153" s="6"/>
    </row>
    <row r="154" spans="1:7" ht="33" customHeight="1" x14ac:dyDescent="0.3">
      <c r="A154" s="18" t="s">
        <v>115</v>
      </c>
      <c r="B154" s="19" t="s">
        <v>41</v>
      </c>
      <c r="C154" s="18" t="s">
        <v>242</v>
      </c>
      <c r="D154" s="20">
        <v>7.15</v>
      </c>
      <c r="E154" s="21">
        <v>15.72</v>
      </c>
      <c r="F154" s="7">
        <f t="shared" ref="F154:F155" si="17">D154*E154</f>
        <v>112.39800000000001</v>
      </c>
      <c r="G154" s="8"/>
    </row>
    <row r="155" spans="1:7" ht="33" customHeight="1" x14ac:dyDescent="0.3">
      <c r="A155" s="18" t="s">
        <v>116</v>
      </c>
      <c r="B155" s="19" t="s">
        <v>42</v>
      </c>
      <c r="C155" s="18" t="s">
        <v>242</v>
      </c>
      <c r="D155" s="20">
        <v>2.85</v>
      </c>
      <c r="E155" s="21">
        <v>52.73</v>
      </c>
      <c r="F155" s="7">
        <f t="shared" si="17"/>
        <v>150.28049999999999</v>
      </c>
      <c r="G155" s="8"/>
    </row>
    <row r="156" spans="1:7" x14ac:dyDescent="0.3">
      <c r="A156" s="17"/>
      <c r="B156" s="60" t="s">
        <v>47</v>
      </c>
      <c r="C156" s="61"/>
      <c r="D156" s="61"/>
      <c r="E156" s="61"/>
      <c r="F156" s="62"/>
      <c r="G156" s="6"/>
    </row>
    <row r="157" spans="1:7" ht="33" customHeight="1" x14ac:dyDescent="0.3">
      <c r="A157" s="18" t="s">
        <v>298</v>
      </c>
      <c r="B157" s="19" t="s">
        <v>55</v>
      </c>
      <c r="C157" s="18" t="s">
        <v>242</v>
      </c>
      <c r="D157" s="20">
        <v>1.55</v>
      </c>
      <c r="E157" s="21">
        <v>311.25</v>
      </c>
      <c r="F157" s="7">
        <f t="shared" ref="F157:F212" si="18">D157*E157</f>
        <v>482.4375</v>
      </c>
      <c r="G157" s="8"/>
    </row>
    <row r="158" spans="1:7" ht="33" customHeight="1" x14ac:dyDescent="0.3">
      <c r="A158" s="18" t="s">
        <v>299</v>
      </c>
      <c r="B158" s="19" t="s">
        <v>56</v>
      </c>
      <c r="C158" s="18" t="s">
        <v>242</v>
      </c>
      <c r="D158" s="20">
        <v>0.5</v>
      </c>
      <c r="E158" s="21">
        <v>475.52</v>
      </c>
      <c r="F158" s="7">
        <f t="shared" si="18"/>
        <v>237.76</v>
      </c>
      <c r="G158" s="8"/>
    </row>
    <row r="159" spans="1:7" ht="103.2" customHeight="1" x14ac:dyDescent="0.3">
      <c r="A159" s="18" t="s">
        <v>300</v>
      </c>
      <c r="B159" s="19" t="s">
        <v>155</v>
      </c>
      <c r="C159" s="18" t="s">
        <v>66</v>
      </c>
      <c r="D159" s="20">
        <v>1</v>
      </c>
      <c r="E159" s="21">
        <v>4000</v>
      </c>
      <c r="F159" s="7">
        <f t="shared" si="18"/>
        <v>4000</v>
      </c>
      <c r="G159" s="8"/>
    </row>
    <row r="160" spans="1:7" x14ac:dyDescent="0.3">
      <c r="A160" s="17"/>
      <c r="B160" s="60" t="s">
        <v>57</v>
      </c>
      <c r="C160" s="61"/>
      <c r="D160" s="61"/>
      <c r="E160" s="61"/>
      <c r="F160" s="62"/>
      <c r="G160" s="6"/>
    </row>
    <row r="161" spans="1:7" ht="30.6" customHeight="1" x14ac:dyDescent="0.3">
      <c r="A161" s="18" t="s">
        <v>301</v>
      </c>
      <c r="B161" s="19" t="s">
        <v>133</v>
      </c>
      <c r="C161" s="18" t="s">
        <v>66</v>
      </c>
      <c r="D161" s="20">
        <v>1</v>
      </c>
      <c r="E161" s="21">
        <v>1925.46</v>
      </c>
      <c r="F161" s="7">
        <f t="shared" si="18"/>
        <v>1925.46</v>
      </c>
      <c r="G161" s="8"/>
    </row>
    <row r="162" spans="1:7" ht="24.6" customHeight="1" x14ac:dyDescent="0.3">
      <c r="A162" s="18" t="s">
        <v>302</v>
      </c>
      <c r="B162" s="19" t="s">
        <v>63</v>
      </c>
      <c r="C162" s="18" t="s">
        <v>66</v>
      </c>
      <c r="D162" s="20">
        <v>6</v>
      </c>
      <c r="E162" s="21">
        <v>125</v>
      </c>
      <c r="F162" s="7">
        <f t="shared" si="18"/>
        <v>750</v>
      </c>
      <c r="G162" s="8"/>
    </row>
    <row r="163" spans="1:7" ht="124.2" x14ac:dyDescent="0.3">
      <c r="A163" s="18" t="s">
        <v>303</v>
      </c>
      <c r="B163" s="19" t="s">
        <v>231</v>
      </c>
      <c r="C163" s="18" t="s">
        <v>107</v>
      </c>
      <c r="D163" s="20">
        <v>30.6</v>
      </c>
      <c r="E163" s="21">
        <v>130.5</v>
      </c>
      <c r="F163" s="7">
        <f t="shared" si="18"/>
        <v>3993.3</v>
      </c>
      <c r="G163" s="8"/>
    </row>
    <row r="164" spans="1:7" ht="19.95" customHeight="1" x14ac:dyDescent="0.3">
      <c r="A164" s="18" t="s">
        <v>304</v>
      </c>
      <c r="B164" s="19" t="s">
        <v>185</v>
      </c>
      <c r="C164" s="20" t="s">
        <v>66</v>
      </c>
      <c r="D164" s="20">
        <v>2</v>
      </c>
      <c r="E164" s="7">
        <v>300</v>
      </c>
      <c r="F164" s="7">
        <f t="shared" si="18"/>
        <v>600</v>
      </c>
      <c r="G164" s="8"/>
    </row>
    <row r="165" spans="1:7" x14ac:dyDescent="0.3">
      <c r="A165" s="17"/>
      <c r="B165" s="60" t="s">
        <v>27</v>
      </c>
      <c r="C165" s="61"/>
      <c r="D165" s="61"/>
      <c r="E165" s="61"/>
      <c r="F165" s="62"/>
      <c r="G165" s="6"/>
    </row>
    <row r="166" spans="1:7" ht="45.6" customHeight="1" x14ac:dyDescent="0.3">
      <c r="A166" s="18" t="s">
        <v>305</v>
      </c>
      <c r="B166" s="19" t="s">
        <v>148</v>
      </c>
      <c r="C166" s="18" t="s">
        <v>14</v>
      </c>
      <c r="D166" s="20">
        <v>113.85</v>
      </c>
      <c r="E166" s="21">
        <v>7.65</v>
      </c>
      <c r="F166" s="7">
        <f t="shared" si="18"/>
        <v>870.95249999999999</v>
      </c>
      <c r="G166" s="8"/>
    </row>
    <row r="167" spans="1:7" x14ac:dyDescent="0.3">
      <c r="A167" s="17"/>
      <c r="B167" s="60" t="s">
        <v>22</v>
      </c>
      <c r="C167" s="61"/>
      <c r="D167" s="61"/>
      <c r="E167" s="61"/>
      <c r="F167" s="62"/>
      <c r="G167" s="6"/>
    </row>
    <row r="168" spans="1:7" ht="129.75" customHeight="1" x14ac:dyDescent="0.3">
      <c r="A168" s="18" t="s">
        <v>306</v>
      </c>
      <c r="B168" s="19" t="s">
        <v>174</v>
      </c>
      <c r="C168" s="18" t="s">
        <v>14</v>
      </c>
      <c r="D168" s="20">
        <v>45</v>
      </c>
      <c r="E168" s="21">
        <v>65</v>
      </c>
      <c r="F168" s="7">
        <f>D168*E168</f>
        <v>2925</v>
      </c>
      <c r="G168" s="8"/>
    </row>
    <row r="169" spans="1:7" ht="27.75" customHeight="1" x14ac:dyDescent="0.3">
      <c r="A169" s="16">
        <v>4</v>
      </c>
      <c r="B169" s="69" t="s">
        <v>58</v>
      </c>
      <c r="C169" s="70"/>
      <c r="D169" s="70"/>
      <c r="E169" s="70"/>
      <c r="F169" s="70"/>
      <c r="G169" s="55">
        <f>SUM(F171:F212)</f>
        <v>93660.713000000003</v>
      </c>
    </row>
    <row r="170" spans="1:7" x14ac:dyDescent="0.3">
      <c r="A170" s="17">
        <v>4.0999999999999996</v>
      </c>
      <c r="B170" s="60" t="s">
        <v>59</v>
      </c>
      <c r="C170" s="61"/>
      <c r="D170" s="61"/>
      <c r="E170" s="61"/>
      <c r="F170" s="62"/>
      <c r="G170" s="6"/>
    </row>
    <row r="171" spans="1:7" ht="21" customHeight="1" x14ac:dyDescent="0.3">
      <c r="A171" s="18" t="s">
        <v>119</v>
      </c>
      <c r="B171" s="19" t="s">
        <v>73</v>
      </c>
      <c r="C171" s="18" t="s">
        <v>66</v>
      </c>
      <c r="D171" s="20">
        <v>1</v>
      </c>
      <c r="E171" s="21">
        <v>1000</v>
      </c>
      <c r="F171" s="7">
        <f t="shared" ref="F171:F172" si="19">D171*E171</f>
        <v>1000</v>
      </c>
      <c r="G171" s="8"/>
    </row>
    <row r="172" spans="1:7" ht="21" customHeight="1" x14ac:dyDescent="0.3">
      <c r="A172" s="18" t="s">
        <v>120</v>
      </c>
      <c r="B172" s="19" t="s">
        <v>182</v>
      </c>
      <c r="C172" s="18" t="s">
        <v>66</v>
      </c>
      <c r="D172" s="20">
        <v>1</v>
      </c>
      <c r="E172" s="21">
        <v>1500</v>
      </c>
      <c r="F172" s="7">
        <f t="shared" si="19"/>
        <v>1500</v>
      </c>
      <c r="G172" s="8"/>
    </row>
    <row r="173" spans="1:7" ht="88.95" customHeight="1" x14ac:dyDescent="0.3">
      <c r="A173" s="18" t="s">
        <v>121</v>
      </c>
      <c r="B173" s="19" t="s">
        <v>184</v>
      </c>
      <c r="C173" s="18" t="s">
        <v>66</v>
      </c>
      <c r="D173" s="20">
        <v>1</v>
      </c>
      <c r="E173" s="21">
        <v>1450</v>
      </c>
      <c r="F173" s="7">
        <f t="shared" ref="F173:F177" si="20">D173*E173</f>
        <v>1450</v>
      </c>
      <c r="G173" s="8"/>
    </row>
    <row r="174" spans="1:7" ht="49.2" customHeight="1" x14ac:dyDescent="0.3">
      <c r="A174" s="18" t="s">
        <v>307</v>
      </c>
      <c r="B174" s="19" t="s">
        <v>227</v>
      </c>
      <c r="C174" s="18" t="s">
        <v>14</v>
      </c>
      <c r="D174" s="20">
        <v>60</v>
      </c>
      <c r="E174" s="21">
        <v>15.68</v>
      </c>
      <c r="F174" s="7">
        <f t="shared" si="20"/>
        <v>940.8</v>
      </c>
      <c r="G174" s="8"/>
    </row>
    <row r="175" spans="1:7" ht="27.6" customHeight="1" x14ac:dyDescent="0.3">
      <c r="A175" s="18" t="s">
        <v>308</v>
      </c>
      <c r="B175" s="19" t="s">
        <v>32</v>
      </c>
      <c r="C175" s="18" t="s">
        <v>14</v>
      </c>
      <c r="D175" s="20">
        <v>60</v>
      </c>
      <c r="E175" s="21">
        <v>5.84</v>
      </c>
      <c r="F175" s="7">
        <f t="shared" si="20"/>
        <v>350.4</v>
      </c>
      <c r="G175" s="8"/>
    </row>
    <row r="176" spans="1:7" ht="61.2" customHeight="1" x14ac:dyDescent="0.3">
      <c r="A176" s="18" t="s">
        <v>309</v>
      </c>
      <c r="B176" s="19" t="s">
        <v>239</v>
      </c>
      <c r="C176" s="18" t="s">
        <v>14</v>
      </c>
      <c r="D176" s="20">
        <v>60</v>
      </c>
      <c r="E176" s="21">
        <v>7</v>
      </c>
      <c r="F176" s="7">
        <f t="shared" si="20"/>
        <v>420</v>
      </c>
      <c r="G176" s="8"/>
    </row>
    <row r="177" spans="1:7" ht="53.25" customHeight="1" x14ac:dyDescent="0.3">
      <c r="A177" s="18" t="s">
        <v>310</v>
      </c>
      <c r="B177" s="19" t="s">
        <v>149</v>
      </c>
      <c r="C177" s="18" t="s">
        <v>14</v>
      </c>
      <c r="D177" s="20">
        <v>1.2</v>
      </c>
      <c r="E177" s="21">
        <v>260</v>
      </c>
      <c r="F177" s="7">
        <f t="shared" si="20"/>
        <v>312</v>
      </c>
      <c r="G177" s="8"/>
    </row>
    <row r="178" spans="1:7" ht="130.80000000000001" customHeight="1" x14ac:dyDescent="0.3">
      <c r="A178" s="18" t="s">
        <v>311</v>
      </c>
      <c r="B178" s="19" t="s">
        <v>174</v>
      </c>
      <c r="C178" s="18" t="s">
        <v>14</v>
      </c>
      <c r="D178" s="20">
        <v>11.7</v>
      </c>
      <c r="E178" s="21">
        <v>65</v>
      </c>
      <c r="F178" s="7">
        <f t="shared" si="18"/>
        <v>760.5</v>
      </c>
      <c r="G178" s="8"/>
    </row>
    <row r="179" spans="1:7" ht="88.2" customHeight="1" x14ac:dyDescent="0.3">
      <c r="A179" s="18" t="s">
        <v>312</v>
      </c>
      <c r="B179" s="19" t="s">
        <v>223</v>
      </c>
      <c r="C179" s="18" t="s">
        <v>107</v>
      </c>
      <c r="D179" s="20">
        <v>5.6</v>
      </c>
      <c r="E179" s="21">
        <v>76.599999999999994</v>
      </c>
      <c r="F179" s="7">
        <f t="shared" si="18"/>
        <v>428.95999999999992</v>
      </c>
      <c r="G179" s="8"/>
    </row>
    <row r="180" spans="1:7" ht="124.2" customHeight="1" x14ac:dyDescent="0.3">
      <c r="A180" s="18" t="s">
        <v>313</v>
      </c>
      <c r="B180" s="19" t="s">
        <v>60</v>
      </c>
      <c r="C180" s="18" t="s">
        <v>107</v>
      </c>
      <c r="D180" s="20">
        <v>10</v>
      </c>
      <c r="E180" s="21">
        <v>101</v>
      </c>
      <c r="F180" s="7">
        <f t="shared" si="18"/>
        <v>1010</v>
      </c>
      <c r="G180" s="8"/>
    </row>
    <row r="181" spans="1:7" x14ac:dyDescent="0.3">
      <c r="A181" s="17">
        <v>4.2</v>
      </c>
      <c r="B181" s="60" t="s">
        <v>61</v>
      </c>
      <c r="C181" s="61"/>
      <c r="D181" s="61"/>
      <c r="E181" s="61"/>
      <c r="F181" s="62"/>
      <c r="G181" s="6"/>
    </row>
    <row r="182" spans="1:7" ht="15.6" customHeight="1" x14ac:dyDescent="0.3">
      <c r="A182" s="17"/>
      <c r="B182" s="63" t="s">
        <v>147</v>
      </c>
      <c r="C182" s="64"/>
      <c r="D182" s="64"/>
      <c r="E182" s="64"/>
      <c r="F182" s="65"/>
      <c r="G182" s="6"/>
    </row>
    <row r="183" spans="1:7" x14ac:dyDescent="0.3">
      <c r="A183" s="17"/>
      <c r="B183" s="60" t="s">
        <v>40</v>
      </c>
      <c r="C183" s="61"/>
      <c r="D183" s="61"/>
      <c r="E183" s="61"/>
      <c r="F183" s="62"/>
      <c r="G183" s="6"/>
    </row>
    <row r="184" spans="1:7" ht="33" customHeight="1" x14ac:dyDescent="0.3">
      <c r="A184" s="18" t="s">
        <v>122</v>
      </c>
      <c r="B184" s="19" t="s">
        <v>41</v>
      </c>
      <c r="C184" s="18" t="s">
        <v>242</v>
      </c>
      <c r="D184" s="20">
        <v>8.65</v>
      </c>
      <c r="E184" s="21">
        <v>15.72</v>
      </c>
      <c r="F184" s="7">
        <f t="shared" ref="F184:F185" si="21">D184*E184</f>
        <v>135.97800000000001</v>
      </c>
      <c r="G184" s="8"/>
    </row>
    <row r="185" spans="1:7" ht="33" customHeight="1" x14ac:dyDescent="0.3">
      <c r="A185" s="18" t="s">
        <v>180</v>
      </c>
      <c r="B185" s="19" t="s">
        <v>42</v>
      </c>
      <c r="C185" s="18" t="s">
        <v>242</v>
      </c>
      <c r="D185" s="20">
        <v>2.2000000000000002</v>
      </c>
      <c r="E185" s="21">
        <v>52.73</v>
      </c>
      <c r="F185" s="7">
        <f t="shared" si="21"/>
        <v>116.006</v>
      </c>
      <c r="G185" s="8"/>
    </row>
    <row r="186" spans="1:7" x14ac:dyDescent="0.3">
      <c r="A186" s="17"/>
      <c r="B186" s="60" t="s">
        <v>47</v>
      </c>
      <c r="C186" s="61"/>
      <c r="D186" s="61"/>
      <c r="E186" s="61"/>
      <c r="F186" s="62"/>
      <c r="G186" s="6"/>
    </row>
    <row r="187" spans="1:7" ht="33" customHeight="1" x14ac:dyDescent="0.3">
      <c r="A187" s="18" t="s">
        <v>314</v>
      </c>
      <c r="B187" s="19" t="s">
        <v>43</v>
      </c>
      <c r="C187" s="18" t="s">
        <v>242</v>
      </c>
      <c r="D187" s="20">
        <v>1.45</v>
      </c>
      <c r="E187" s="21">
        <v>452.92</v>
      </c>
      <c r="F187" s="7">
        <f t="shared" ref="F187" si="22">D187*E187</f>
        <v>656.73400000000004</v>
      </c>
      <c r="G187" s="8"/>
    </row>
    <row r="188" spans="1:7" x14ac:dyDescent="0.3">
      <c r="A188" s="17"/>
      <c r="B188" s="60" t="s">
        <v>44</v>
      </c>
      <c r="C188" s="61"/>
      <c r="D188" s="61"/>
      <c r="E188" s="61"/>
      <c r="F188" s="62"/>
      <c r="G188" s="6"/>
    </row>
    <row r="189" spans="1:7" ht="44.4" customHeight="1" x14ac:dyDescent="0.3">
      <c r="A189" s="18" t="s">
        <v>315</v>
      </c>
      <c r="B189" s="19" t="s">
        <v>45</v>
      </c>
      <c r="C189" s="18" t="s">
        <v>14</v>
      </c>
      <c r="D189" s="20">
        <v>84</v>
      </c>
      <c r="E189" s="21">
        <v>50.97</v>
      </c>
      <c r="F189" s="7">
        <f t="shared" ref="F189:F190" si="23">D189*E189</f>
        <v>4281.4799999999996</v>
      </c>
      <c r="G189" s="8"/>
    </row>
    <row r="190" spans="1:7" ht="58.2" customHeight="1" x14ac:dyDescent="0.3">
      <c r="A190" s="18" t="s">
        <v>316</v>
      </c>
      <c r="B190" s="19" t="s">
        <v>37</v>
      </c>
      <c r="C190" s="18" t="s">
        <v>14</v>
      </c>
      <c r="D190" s="20">
        <v>84</v>
      </c>
      <c r="E190" s="21">
        <v>7</v>
      </c>
      <c r="F190" s="7">
        <f t="shared" si="23"/>
        <v>588</v>
      </c>
      <c r="G190" s="8"/>
    </row>
    <row r="191" spans="1:7" ht="22.95" customHeight="1" x14ac:dyDescent="0.3">
      <c r="A191" s="18" t="s">
        <v>317</v>
      </c>
      <c r="B191" s="19" t="s">
        <v>146</v>
      </c>
      <c r="C191" s="18" t="s">
        <v>107</v>
      </c>
      <c r="D191" s="20">
        <v>95.8</v>
      </c>
      <c r="E191" s="21">
        <v>20</v>
      </c>
      <c r="F191" s="7">
        <f t="shared" si="18"/>
        <v>1916</v>
      </c>
      <c r="G191" s="8"/>
    </row>
    <row r="192" spans="1:7" x14ac:dyDescent="0.3">
      <c r="A192" s="17">
        <v>4.3</v>
      </c>
      <c r="B192" s="60" t="s">
        <v>62</v>
      </c>
      <c r="C192" s="61"/>
      <c r="D192" s="61"/>
      <c r="E192" s="61"/>
      <c r="F192" s="62"/>
      <c r="G192" s="6"/>
    </row>
    <row r="193" spans="1:7" ht="17.399999999999999" customHeight="1" x14ac:dyDescent="0.3">
      <c r="A193" s="18" t="s">
        <v>123</v>
      </c>
      <c r="B193" s="19" t="s">
        <v>64</v>
      </c>
      <c r="C193" s="18" t="s">
        <v>14</v>
      </c>
      <c r="D193" s="20">
        <v>91.2</v>
      </c>
      <c r="E193" s="21">
        <v>15.6</v>
      </c>
      <c r="F193" s="7">
        <f t="shared" si="18"/>
        <v>1422.72</v>
      </c>
      <c r="G193" s="8"/>
    </row>
    <row r="194" spans="1:7" ht="20.399999999999999" customHeight="1" x14ac:dyDescent="0.3">
      <c r="A194" s="18" t="s">
        <v>124</v>
      </c>
      <c r="B194" s="19" t="s">
        <v>68</v>
      </c>
      <c r="C194" s="18" t="s">
        <v>14</v>
      </c>
      <c r="D194" s="20">
        <v>42.84</v>
      </c>
      <c r="E194" s="21">
        <v>60</v>
      </c>
      <c r="F194" s="7">
        <f t="shared" si="18"/>
        <v>2570.4</v>
      </c>
      <c r="G194" s="8"/>
    </row>
    <row r="195" spans="1:7" ht="41.4" x14ac:dyDescent="0.3">
      <c r="A195" s="18" t="s">
        <v>125</v>
      </c>
      <c r="B195" s="19" t="s">
        <v>65</v>
      </c>
      <c r="C195" s="18" t="s">
        <v>66</v>
      </c>
      <c r="D195" s="20">
        <v>8</v>
      </c>
      <c r="E195" s="21">
        <v>1900</v>
      </c>
      <c r="F195" s="7">
        <f t="shared" si="18"/>
        <v>15200</v>
      </c>
      <c r="G195" s="8"/>
    </row>
    <row r="196" spans="1:7" ht="43.2" customHeight="1" x14ac:dyDescent="0.3">
      <c r="A196" s="18" t="s">
        <v>126</v>
      </c>
      <c r="B196" s="19" t="s">
        <v>156</v>
      </c>
      <c r="C196" s="18" t="s">
        <v>14</v>
      </c>
      <c r="D196" s="20">
        <v>96</v>
      </c>
      <c r="E196" s="21">
        <v>50.25</v>
      </c>
      <c r="F196" s="7">
        <f t="shared" si="18"/>
        <v>4824</v>
      </c>
      <c r="G196" s="8"/>
    </row>
    <row r="197" spans="1:7" ht="17.399999999999999" customHeight="1" x14ac:dyDescent="0.3">
      <c r="A197" s="18" t="s">
        <v>318</v>
      </c>
      <c r="B197" s="19" t="s">
        <v>67</v>
      </c>
      <c r="C197" s="18" t="s">
        <v>14</v>
      </c>
      <c r="D197" s="20">
        <v>96</v>
      </c>
      <c r="E197" s="21">
        <v>50</v>
      </c>
      <c r="F197" s="7">
        <f t="shared" si="18"/>
        <v>4800</v>
      </c>
      <c r="G197" s="8"/>
    </row>
    <row r="198" spans="1:7" ht="32.4" customHeight="1" x14ac:dyDescent="0.3">
      <c r="A198" s="18" t="s">
        <v>319</v>
      </c>
      <c r="B198" s="19" t="s">
        <v>69</v>
      </c>
      <c r="C198" s="36" t="s">
        <v>66</v>
      </c>
      <c r="D198" s="20">
        <v>2</v>
      </c>
      <c r="E198" s="21">
        <v>3206</v>
      </c>
      <c r="F198" s="7">
        <f t="shared" si="18"/>
        <v>6412</v>
      </c>
      <c r="G198" s="8"/>
    </row>
    <row r="199" spans="1:7" ht="27.6" x14ac:dyDescent="0.3">
      <c r="A199" s="18" t="s">
        <v>320</v>
      </c>
      <c r="B199" s="19" t="s">
        <v>70</v>
      </c>
      <c r="C199" s="36" t="s">
        <v>66</v>
      </c>
      <c r="D199" s="20">
        <v>3</v>
      </c>
      <c r="E199" s="21">
        <v>2026.55</v>
      </c>
      <c r="F199" s="7">
        <f t="shared" si="18"/>
        <v>6079.65</v>
      </c>
      <c r="G199" s="8"/>
    </row>
    <row r="200" spans="1:7" ht="35.4" customHeight="1" x14ac:dyDescent="0.3">
      <c r="A200" s="18" t="s">
        <v>321</v>
      </c>
      <c r="B200" s="19" t="s">
        <v>186</v>
      </c>
      <c r="C200" s="36" t="s">
        <v>66</v>
      </c>
      <c r="D200" s="20">
        <v>2</v>
      </c>
      <c r="E200" s="21">
        <v>512.35</v>
      </c>
      <c r="F200" s="7">
        <f t="shared" si="18"/>
        <v>1024.7</v>
      </c>
      <c r="G200" s="8"/>
    </row>
    <row r="201" spans="1:7" ht="69" x14ac:dyDescent="0.3">
      <c r="A201" s="18" t="s">
        <v>322</v>
      </c>
      <c r="B201" s="19" t="s">
        <v>154</v>
      </c>
      <c r="C201" s="36" t="s">
        <v>66</v>
      </c>
      <c r="D201" s="20">
        <v>1</v>
      </c>
      <c r="E201" s="21">
        <v>135.81</v>
      </c>
      <c r="F201" s="7">
        <f t="shared" si="18"/>
        <v>135.81</v>
      </c>
      <c r="G201" s="8"/>
    </row>
    <row r="202" spans="1:7" ht="22.5" customHeight="1" x14ac:dyDescent="0.3">
      <c r="A202" s="18" t="s">
        <v>323</v>
      </c>
      <c r="B202" s="53" t="s">
        <v>187</v>
      </c>
      <c r="C202" s="36" t="s">
        <v>66</v>
      </c>
      <c r="D202" s="20">
        <v>23</v>
      </c>
      <c r="E202" s="7">
        <v>15</v>
      </c>
      <c r="F202" s="7">
        <f t="shared" si="18"/>
        <v>345</v>
      </c>
      <c r="G202" s="19"/>
    </row>
    <row r="203" spans="1:7" x14ac:dyDescent="0.3">
      <c r="A203" s="17">
        <v>4.4000000000000004</v>
      </c>
      <c r="B203" s="60" t="s">
        <v>150</v>
      </c>
      <c r="C203" s="61"/>
      <c r="D203" s="61"/>
      <c r="E203" s="61"/>
      <c r="F203" s="62"/>
      <c r="G203" s="6"/>
    </row>
    <row r="204" spans="1:7" ht="30" customHeight="1" x14ac:dyDescent="0.3">
      <c r="A204" s="18" t="s">
        <v>127</v>
      </c>
      <c r="B204" s="19" t="s">
        <v>151</v>
      </c>
      <c r="C204" s="18" t="s">
        <v>66</v>
      </c>
      <c r="D204" s="20">
        <v>2</v>
      </c>
      <c r="E204" s="21">
        <v>25</v>
      </c>
      <c r="F204" s="7">
        <f t="shared" si="18"/>
        <v>50</v>
      </c>
      <c r="G204" s="8"/>
    </row>
    <row r="205" spans="1:7" x14ac:dyDescent="0.3">
      <c r="A205" s="17">
        <v>4.5</v>
      </c>
      <c r="B205" s="60" t="s">
        <v>410</v>
      </c>
      <c r="C205" s="61"/>
      <c r="D205" s="61"/>
      <c r="E205" s="61"/>
      <c r="F205" s="62"/>
      <c r="G205" s="6"/>
    </row>
    <row r="206" spans="1:7" ht="72" customHeight="1" x14ac:dyDescent="0.3">
      <c r="A206" s="18" t="s">
        <v>128</v>
      </c>
      <c r="B206" s="19" t="s">
        <v>240</v>
      </c>
      <c r="C206" s="18" t="s">
        <v>66</v>
      </c>
      <c r="D206" s="20">
        <v>4</v>
      </c>
      <c r="E206" s="21">
        <v>480</v>
      </c>
      <c r="F206" s="7">
        <f t="shared" si="18"/>
        <v>1920</v>
      </c>
      <c r="G206" s="8"/>
    </row>
    <row r="207" spans="1:7" ht="43.95" customHeight="1" x14ac:dyDescent="0.3">
      <c r="A207" s="18" t="s">
        <v>324</v>
      </c>
      <c r="B207" s="19" t="s">
        <v>152</v>
      </c>
      <c r="C207" s="18" t="s">
        <v>107</v>
      </c>
      <c r="D207" s="20">
        <v>12</v>
      </c>
      <c r="E207" s="21">
        <v>42.5</v>
      </c>
      <c r="F207" s="7">
        <f t="shared" si="18"/>
        <v>510</v>
      </c>
      <c r="G207" s="8"/>
    </row>
    <row r="208" spans="1:7" ht="46.2" customHeight="1" x14ac:dyDescent="0.3">
      <c r="A208" s="18" t="s">
        <v>325</v>
      </c>
      <c r="B208" s="19" t="s">
        <v>189</v>
      </c>
      <c r="C208" s="18" t="s">
        <v>14</v>
      </c>
      <c r="D208" s="20">
        <v>12.5</v>
      </c>
      <c r="E208" s="21">
        <v>90</v>
      </c>
      <c r="F208" s="7">
        <f t="shared" si="18"/>
        <v>1125</v>
      </c>
      <c r="G208" s="8"/>
    </row>
    <row r="209" spans="1:10" x14ac:dyDescent="0.3">
      <c r="A209" s="17">
        <v>4.5999999999999996</v>
      </c>
      <c r="B209" s="60" t="s">
        <v>74</v>
      </c>
      <c r="C209" s="61"/>
      <c r="D209" s="61"/>
      <c r="E209" s="61"/>
      <c r="F209" s="62"/>
      <c r="G209" s="6"/>
    </row>
    <row r="210" spans="1:10" ht="195.6" customHeight="1" x14ac:dyDescent="0.3">
      <c r="A210" s="18" t="s">
        <v>129</v>
      </c>
      <c r="B210" s="19" t="s">
        <v>222</v>
      </c>
      <c r="C210" s="18" t="s">
        <v>14</v>
      </c>
      <c r="D210" s="20">
        <v>130.35</v>
      </c>
      <c r="E210" s="21">
        <v>80</v>
      </c>
      <c r="F210" s="7">
        <f t="shared" si="18"/>
        <v>10428</v>
      </c>
      <c r="G210" s="8"/>
    </row>
    <row r="211" spans="1:10" ht="137.25" customHeight="1" x14ac:dyDescent="0.3">
      <c r="A211" s="18" t="s">
        <v>130</v>
      </c>
      <c r="B211" s="19" t="s">
        <v>174</v>
      </c>
      <c r="C211" s="18" t="s">
        <v>14</v>
      </c>
      <c r="D211" s="20">
        <v>22.45</v>
      </c>
      <c r="E211" s="21">
        <v>65</v>
      </c>
      <c r="F211" s="7">
        <f t="shared" si="18"/>
        <v>1459.25</v>
      </c>
      <c r="G211" s="8"/>
      <c r="J211" s="3"/>
    </row>
    <row r="212" spans="1:10" ht="67.8" customHeight="1" x14ac:dyDescent="0.3">
      <c r="A212" s="18" t="s">
        <v>326</v>
      </c>
      <c r="B212" s="19" t="s">
        <v>241</v>
      </c>
      <c r="C212" s="18" t="s">
        <v>14</v>
      </c>
      <c r="D212" s="20">
        <v>130.35</v>
      </c>
      <c r="E212" s="21">
        <v>149.5</v>
      </c>
      <c r="F212" s="7">
        <f t="shared" si="18"/>
        <v>19487.325000000001</v>
      </c>
      <c r="G212" s="8"/>
    </row>
    <row r="213" spans="1:10" ht="22.5" customHeight="1" x14ac:dyDescent="0.3">
      <c r="A213" s="16">
        <v>5</v>
      </c>
      <c r="B213" s="69" t="s">
        <v>75</v>
      </c>
      <c r="C213" s="70"/>
      <c r="D213" s="70"/>
      <c r="E213" s="70"/>
      <c r="F213" s="70"/>
      <c r="G213" s="37">
        <f>SUM(F215:F229)</f>
        <v>28760.008999999998</v>
      </c>
    </row>
    <row r="214" spans="1:10" x14ac:dyDescent="0.3">
      <c r="A214" s="17">
        <v>5.0999999999999996</v>
      </c>
      <c r="B214" s="60" t="s">
        <v>76</v>
      </c>
      <c r="C214" s="61"/>
      <c r="D214" s="61"/>
      <c r="E214" s="61"/>
      <c r="F214" s="62"/>
      <c r="G214" s="6"/>
    </row>
    <row r="215" spans="1:10" ht="49.95" customHeight="1" x14ac:dyDescent="0.3">
      <c r="A215" s="18" t="s">
        <v>365</v>
      </c>
      <c r="B215" s="19" t="s">
        <v>77</v>
      </c>
      <c r="C215" s="18" t="s">
        <v>107</v>
      </c>
      <c r="D215" s="20">
        <f>80.1</f>
        <v>80.099999999999994</v>
      </c>
      <c r="E215" s="21">
        <v>16.41</v>
      </c>
      <c r="F215" s="7">
        <f>D215*E215</f>
        <v>1314.441</v>
      </c>
      <c r="G215" s="8"/>
    </row>
    <row r="216" spans="1:10" ht="53.4" customHeight="1" x14ac:dyDescent="0.3">
      <c r="A216" s="18" t="s">
        <v>366</v>
      </c>
      <c r="B216" s="19" t="s">
        <v>78</v>
      </c>
      <c r="C216" s="18" t="s">
        <v>107</v>
      </c>
      <c r="D216" s="20">
        <f>14.75</f>
        <v>14.75</v>
      </c>
      <c r="E216" s="21">
        <v>15.82</v>
      </c>
      <c r="F216" s="7">
        <f>D216*E216</f>
        <v>233.345</v>
      </c>
      <c r="G216" s="8"/>
    </row>
    <row r="217" spans="1:10" ht="45" customHeight="1" x14ac:dyDescent="0.3">
      <c r="A217" s="18"/>
      <c r="B217" s="74" t="s">
        <v>88</v>
      </c>
      <c r="C217" s="75"/>
      <c r="D217" s="75"/>
      <c r="E217" s="75"/>
      <c r="F217" s="76"/>
      <c r="G217" s="8"/>
    </row>
    <row r="218" spans="1:10" ht="24.75" customHeight="1" x14ac:dyDescent="0.3">
      <c r="A218" s="17">
        <v>5.2</v>
      </c>
      <c r="B218" s="60" t="s">
        <v>79</v>
      </c>
      <c r="C218" s="61"/>
      <c r="D218" s="61"/>
      <c r="E218" s="61"/>
      <c r="F218" s="62"/>
      <c r="G218" s="6"/>
    </row>
    <row r="219" spans="1:10" ht="66.599999999999994" customHeight="1" x14ac:dyDescent="0.3">
      <c r="A219" s="18" t="s">
        <v>367</v>
      </c>
      <c r="B219" s="19" t="s">
        <v>219</v>
      </c>
      <c r="C219" s="18" t="s">
        <v>66</v>
      </c>
      <c r="D219" s="20">
        <v>1</v>
      </c>
      <c r="E219" s="38">
        <v>1000</v>
      </c>
      <c r="F219" s="7">
        <f>D219*E219</f>
        <v>1000</v>
      </c>
      <c r="G219" s="8"/>
    </row>
    <row r="220" spans="1:10" ht="75.599999999999994" customHeight="1" x14ac:dyDescent="0.3">
      <c r="A220" s="18" t="s">
        <v>368</v>
      </c>
      <c r="B220" s="19" t="s">
        <v>80</v>
      </c>
      <c r="C220" s="18" t="s">
        <v>66</v>
      </c>
      <c r="D220" s="20">
        <v>5</v>
      </c>
      <c r="E220" s="21">
        <v>200</v>
      </c>
      <c r="F220" s="7">
        <f t="shared" ref="F220:F223" si="24">D220*E220</f>
        <v>1000</v>
      </c>
      <c r="G220" s="8"/>
    </row>
    <row r="221" spans="1:10" ht="48" customHeight="1" x14ac:dyDescent="0.3">
      <c r="A221" s="18" t="s">
        <v>369</v>
      </c>
      <c r="B221" s="19" t="s">
        <v>81</v>
      </c>
      <c r="C221" s="18" t="s">
        <v>107</v>
      </c>
      <c r="D221" s="20">
        <f>110.8</f>
        <v>110.8</v>
      </c>
      <c r="E221" s="21">
        <v>81.53</v>
      </c>
      <c r="F221" s="7">
        <f t="shared" si="24"/>
        <v>9033.5239999999994</v>
      </c>
      <c r="G221" s="8"/>
    </row>
    <row r="222" spans="1:10" ht="45.6" customHeight="1" x14ac:dyDescent="0.3">
      <c r="A222" s="18" t="s">
        <v>370</v>
      </c>
      <c r="B222" s="19" t="s">
        <v>82</v>
      </c>
      <c r="C222" s="18" t="s">
        <v>107</v>
      </c>
      <c r="D222" s="20">
        <f>13.8</f>
        <v>13.8</v>
      </c>
      <c r="E222" s="21">
        <v>56.28</v>
      </c>
      <c r="F222" s="7">
        <f t="shared" si="24"/>
        <v>776.6640000000001</v>
      </c>
      <c r="G222" s="8"/>
    </row>
    <row r="223" spans="1:10" ht="49.2" customHeight="1" x14ac:dyDescent="0.3">
      <c r="A223" s="18" t="s">
        <v>371</v>
      </c>
      <c r="B223" s="19" t="s">
        <v>83</v>
      </c>
      <c r="C223" s="18" t="s">
        <v>107</v>
      </c>
      <c r="D223" s="20">
        <f>5.75</f>
        <v>5.75</v>
      </c>
      <c r="E223" s="21">
        <v>54.52</v>
      </c>
      <c r="F223" s="7">
        <f t="shared" si="24"/>
        <v>313.49</v>
      </c>
      <c r="G223" s="8"/>
    </row>
    <row r="224" spans="1:10" ht="39.75" customHeight="1" x14ac:dyDescent="0.3">
      <c r="A224" s="18" t="s">
        <v>159</v>
      </c>
      <c r="B224" s="74" t="s">
        <v>88</v>
      </c>
      <c r="C224" s="75"/>
      <c r="D224" s="75"/>
      <c r="E224" s="75"/>
      <c r="F224" s="76"/>
      <c r="G224" s="8"/>
    </row>
    <row r="225" spans="1:7" x14ac:dyDescent="0.3">
      <c r="A225" s="17">
        <v>5.3</v>
      </c>
      <c r="B225" s="60" t="s">
        <v>84</v>
      </c>
      <c r="C225" s="61"/>
      <c r="D225" s="61"/>
      <c r="E225" s="61"/>
      <c r="F225" s="62"/>
      <c r="G225" s="6"/>
    </row>
    <row r="226" spans="1:7" ht="102" customHeight="1" x14ac:dyDescent="0.3">
      <c r="A226" s="18" t="s">
        <v>372</v>
      </c>
      <c r="B226" s="19" t="s">
        <v>85</v>
      </c>
      <c r="C226" s="18" t="s">
        <v>66</v>
      </c>
      <c r="D226" s="20">
        <v>12</v>
      </c>
      <c r="E226" s="21">
        <v>171.54</v>
      </c>
      <c r="F226" s="7">
        <f t="shared" ref="F226:F229" si="25">D226*E226</f>
        <v>2058.48</v>
      </c>
      <c r="G226" s="8"/>
    </row>
    <row r="227" spans="1:7" ht="42.6" customHeight="1" x14ac:dyDescent="0.3">
      <c r="A227" s="18" t="s">
        <v>373</v>
      </c>
      <c r="B227" s="19" t="s">
        <v>157</v>
      </c>
      <c r="C227" s="18" t="s">
        <v>107</v>
      </c>
      <c r="D227" s="20">
        <f>72</f>
        <v>72</v>
      </c>
      <c r="E227" s="21">
        <v>126.71</v>
      </c>
      <c r="F227" s="7">
        <f t="shared" si="25"/>
        <v>9123.119999999999</v>
      </c>
      <c r="G227" s="8"/>
    </row>
    <row r="228" spans="1:7" ht="64.2" customHeight="1" x14ac:dyDescent="0.3">
      <c r="A228" s="18" t="s">
        <v>374</v>
      </c>
      <c r="B228" s="19" t="s">
        <v>86</v>
      </c>
      <c r="C228" s="18" t="s">
        <v>107</v>
      </c>
      <c r="D228" s="20">
        <f>25.9</f>
        <v>25.9</v>
      </c>
      <c r="E228" s="21">
        <v>87.35</v>
      </c>
      <c r="F228" s="7">
        <f t="shared" si="25"/>
        <v>2262.3649999999998</v>
      </c>
      <c r="G228" s="8"/>
    </row>
    <row r="229" spans="1:7" ht="46.95" customHeight="1" x14ac:dyDescent="0.3">
      <c r="A229" s="18" t="s">
        <v>375</v>
      </c>
      <c r="B229" s="19" t="s">
        <v>87</v>
      </c>
      <c r="C229" s="18" t="s">
        <v>107</v>
      </c>
      <c r="D229" s="20">
        <v>29.75</v>
      </c>
      <c r="E229" s="21">
        <v>55.28</v>
      </c>
      <c r="F229" s="7">
        <f t="shared" si="25"/>
        <v>1644.58</v>
      </c>
      <c r="G229" s="8"/>
    </row>
    <row r="230" spans="1:7" ht="30.6" customHeight="1" x14ac:dyDescent="0.3">
      <c r="A230" s="18"/>
      <c r="B230" s="74" t="s">
        <v>88</v>
      </c>
      <c r="C230" s="75"/>
      <c r="D230" s="75"/>
      <c r="E230" s="75"/>
      <c r="F230" s="76"/>
      <c r="G230" s="8"/>
    </row>
    <row r="231" spans="1:7" x14ac:dyDescent="0.3">
      <c r="A231" s="16">
        <v>6</v>
      </c>
      <c r="B231" s="69" t="s">
        <v>89</v>
      </c>
      <c r="C231" s="70"/>
      <c r="D231" s="70"/>
      <c r="E231" s="70"/>
      <c r="F231" s="70"/>
      <c r="G231" s="37">
        <f>SUM(F232:F265)</f>
        <v>25364.835299999999</v>
      </c>
    </row>
    <row r="232" spans="1:7" x14ac:dyDescent="0.3">
      <c r="A232" s="17">
        <v>6.1</v>
      </c>
      <c r="B232" s="60" t="s">
        <v>376</v>
      </c>
      <c r="C232" s="61"/>
      <c r="D232" s="61"/>
      <c r="E232" s="61"/>
      <c r="F232" s="62"/>
      <c r="G232" s="6"/>
    </row>
    <row r="233" spans="1:7" ht="68.400000000000006" customHeight="1" x14ac:dyDescent="0.3">
      <c r="A233" s="18" t="s">
        <v>377</v>
      </c>
      <c r="B233" s="19" t="s">
        <v>97</v>
      </c>
      <c r="C233" s="18" t="s">
        <v>66</v>
      </c>
      <c r="D233" s="20">
        <v>1</v>
      </c>
      <c r="E233" s="21">
        <v>1400</v>
      </c>
      <c r="F233" s="7">
        <f t="shared" ref="F233:F253" si="26">D233*E233</f>
        <v>1400</v>
      </c>
      <c r="G233" s="8"/>
    </row>
    <row r="234" spans="1:7" ht="58.8" customHeight="1" x14ac:dyDescent="0.3">
      <c r="A234" s="18" t="s">
        <v>378</v>
      </c>
      <c r="B234" s="19" t="s">
        <v>199</v>
      </c>
      <c r="C234" s="18" t="s">
        <v>107</v>
      </c>
      <c r="D234" s="20">
        <v>32</v>
      </c>
      <c r="E234" s="21">
        <v>67</v>
      </c>
      <c r="F234" s="7">
        <f t="shared" si="26"/>
        <v>2144</v>
      </c>
      <c r="G234" s="8"/>
    </row>
    <row r="235" spans="1:7" ht="69" x14ac:dyDescent="0.3">
      <c r="A235" s="18" t="s">
        <v>379</v>
      </c>
      <c r="B235" s="19" t="s">
        <v>200</v>
      </c>
      <c r="C235" s="18" t="s">
        <v>107</v>
      </c>
      <c r="D235" s="20">
        <v>24</v>
      </c>
      <c r="E235" s="21">
        <v>23</v>
      </c>
      <c r="F235" s="7">
        <f t="shared" si="26"/>
        <v>552</v>
      </c>
      <c r="G235" s="8"/>
    </row>
    <row r="236" spans="1:7" ht="71.400000000000006" customHeight="1" x14ac:dyDescent="0.3">
      <c r="A236" s="18" t="s">
        <v>380</v>
      </c>
      <c r="B236" s="19" t="s">
        <v>201</v>
      </c>
      <c r="C236" s="18" t="s">
        <v>107</v>
      </c>
      <c r="D236" s="20">
        <v>56</v>
      </c>
      <c r="E236" s="21">
        <v>23</v>
      </c>
      <c r="F236" s="7">
        <f t="shared" si="26"/>
        <v>1288</v>
      </c>
      <c r="G236" s="8"/>
    </row>
    <row r="237" spans="1:7" ht="47.4" customHeight="1" x14ac:dyDescent="0.3">
      <c r="A237" s="18" t="s">
        <v>381</v>
      </c>
      <c r="B237" s="19" t="s">
        <v>202</v>
      </c>
      <c r="C237" s="18" t="s">
        <v>66</v>
      </c>
      <c r="D237" s="20">
        <v>7</v>
      </c>
      <c r="E237" s="21">
        <v>33</v>
      </c>
      <c r="F237" s="7">
        <f t="shared" si="26"/>
        <v>231</v>
      </c>
      <c r="G237" s="8"/>
    </row>
    <row r="238" spans="1:7" ht="74.400000000000006" customHeight="1" x14ac:dyDescent="0.3">
      <c r="A238" s="18" t="s">
        <v>382</v>
      </c>
      <c r="B238" s="19" t="s">
        <v>203</v>
      </c>
      <c r="C238" s="18" t="s">
        <v>66</v>
      </c>
      <c r="D238" s="20">
        <v>2</v>
      </c>
      <c r="E238" s="21">
        <v>55</v>
      </c>
      <c r="F238" s="7">
        <f t="shared" si="26"/>
        <v>110</v>
      </c>
      <c r="G238" s="8"/>
    </row>
    <row r="239" spans="1:7" ht="94.2" customHeight="1" x14ac:dyDescent="0.3">
      <c r="A239" s="18" t="s">
        <v>383</v>
      </c>
      <c r="B239" s="19" t="s">
        <v>98</v>
      </c>
      <c r="C239" s="18" t="s">
        <v>66</v>
      </c>
      <c r="D239" s="20">
        <v>1</v>
      </c>
      <c r="E239" s="21">
        <v>43</v>
      </c>
      <c r="F239" s="7">
        <f t="shared" si="26"/>
        <v>43</v>
      </c>
      <c r="G239" s="8"/>
    </row>
    <row r="240" spans="1:7" ht="82.8" customHeight="1" x14ac:dyDescent="0.3">
      <c r="A240" s="18" t="s">
        <v>384</v>
      </c>
      <c r="B240" s="19" t="s">
        <v>204</v>
      </c>
      <c r="C240" s="18" t="s">
        <v>66</v>
      </c>
      <c r="D240" s="20">
        <v>1</v>
      </c>
      <c r="E240" s="21">
        <v>108</v>
      </c>
      <c r="F240" s="7">
        <f t="shared" si="26"/>
        <v>108</v>
      </c>
      <c r="G240" s="8"/>
    </row>
    <row r="241" spans="1:7" ht="59.4" customHeight="1" x14ac:dyDescent="0.3">
      <c r="A241" s="18" t="s">
        <v>385</v>
      </c>
      <c r="B241" s="19" t="s">
        <v>205</v>
      </c>
      <c r="C241" s="20" t="s">
        <v>66</v>
      </c>
      <c r="D241" s="20">
        <v>1</v>
      </c>
      <c r="E241" s="7">
        <v>36</v>
      </c>
      <c r="F241" s="7">
        <f t="shared" si="26"/>
        <v>36</v>
      </c>
      <c r="G241" s="19"/>
    </row>
    <row r="242" spans="1:7" ht="49.2" customHeight="1" x14ac:dyDescent="0.3">
      <c r="A242" s="18" t="s">
        <v>386</v>
      </c>
      <c r="B242" s="19" t="s">
        <v>206</v>
      </c>
      <c r="C242" s="20" t="s">
        <v>66</v>
      </c>
      <c r="D242" s="20">
        <v>1</v>
      </c>
      <c r="E242" s="7">
        <v>40</v>
      </c>
      <c r="F242" s="7">
        <f t="shared" si="26"/>
        <v>40</v>
      </c>
      <c r="G242" s="19"/>
    </row>
    <row r="243" spans="1:7" ht="69" x14ac:dyDescent="0.3">
      <c r="A243" s="18" t="s">
        <v>387</v>
      </c>
      <c r="B243" s="19" t="s">
        <v>207</v>
      </c>
      <c r="C243" s="20" t="s">
        <v>66</v>
      </c>
      <c r="D243" s="20">
        <v>1</v>
      </c>
      <c r="E243" s="7">
        <v>92</v>
      </c>
      <c r="F243" s="7">
        <f t="shared" si="26"/>
        <v>92</v>
      </c>
      <c r="G243" s="19"/>
    </row>
    <row r="244" spans="1:7" ht="20.25" customHeight="1" x14ac:dyDescent="0.3">
      <c r="A244" s="17">
        <v>6.2</v>
      </c>
      <c r="B244" s="60" t="s">
        <v>99</v>
      </c>
      <c r="C244" s="61"/>
      <c r="D244" s="61"/>
      <c r="E244" s="61"/>
      <c r="F244" s="62"/>
      <c r="G244" s="6"/>
    </row>
    <row r="245" spans="1:7" ht="30" customHeight="1" x14ac:dyDescent="0.3">
      <c r="A245" s="18" t="s">
        <v>388</v>
      </c>
      <c r="B245" s="19" t="s">
        <v>100</v>
      </c>
      <c r="C245" s="20" t="s">
        <v>66</v>
      </c>
      <c r="D245" s="20">
        <v>1</v>
      </c>
      <c r="E245" s="7">
        <v>1000</v>
      </c>
      <c r="F245" s="7">
        <f t="shared" si="26"/>
        <v>1000</v>
      </c>
      <c r="G245" s="19"/>
    </row>
    <row r="246" spans="1:7" ht="33.6" customHeight="1" x14ac:dyDescent="0.3">
      <c r="A246" s="18" t="s">
        <v>389</v>
      </c>
      <c r="B246" s="19" t="s">
        <v>208</v>
      </c>
      <c r="C246" s="20" t="s">
        <v>107</v>
      </c>
      <c r="D246" s="20">
        <f>25*1.15</f>
        <v>28.749999999999996</v>
      </c>
      <c r="E246" s="7">
        <v>8.5</v>
      </c>
      <c r="F246" s="7">
        <f t="shared" si="26"/>
        <v>244.37499999999997</v>
      </c>
      <c r="G246" s="19"/>
    </row>
    <row r="247" spans="1:7" ht="35.4" customHeight="1" x14ac:dyDescent="0.3">
      <c r="A247" s="18" t="s">
        <v>390</v>
      </c>
      <c r="B247" s="19" t="s">
        <v>209</v>
      </c>
      <c r="C247" s="20" t="s">
        <v>66</v>
      </c>
      <c r="D247" s="20">
        <v>1</v>
      </c>
      <c r="E247" s="7">
        <v>225</v>
      </c>
      <c r="F247" s="7">
        <f t="shared" si="26"/>
        <v>225</v>
      </c>
      <c r="G247" s="19"/>
    </row>
    <row r="248" spans="1:7" ht="30" customHeight="1" x14ac:dyDescent="0.3">
      <c r="A248" s="18" t="s">
        <v>391</v>
      </c>
      <c r="B248" s="19" t="s">
        <v>153</v>
      </c>
      <c r="C248" s="20" t="s">
        <v>66</v>
      </c>
      <c r="D248" s="20">
        <v>1</v>
      </c>
      <c r="E248" s="7">
        <v>5900</v>
      </c>
      <c r="F248" s="7">
        <f t="shared" si="26"/>
        <v>5900</v>
      </c>
      <c r="G248" s="19"/>
    </row>
    <row r="249" spans="1:7" ht="30" customHeight="1" x14ac:dyDescent="0.3">
      <c r="A249" s="18" t="s">
        <v>392</v>
      </c>
      <c r="B249" s="19" t="s">
        <v>209</v>
      </c>
      <c r="C249" s="20" t="s">
        <v>66</v>
      </c>
      <c r="D249" s="20">
        <v>1</v>
      </c>
      <c r="E249" s="7">
        <v>225</v>
      </c>
      <c r="F249" s="7">
        <f t="shared" si="26"/>
        <v>225</v>
      </c>
      <c r="G249" s="19"/>
    </row>
    <row r="250" spans="1:7" ht="47.4" customHeight="1" x14ac:dyDescent="0.3">
      <c r="A250" s="18" t="s">
        <v>393</v>
      </c>
      <c r="B250" s="19" t="s">
        <v>210</v>
      </c>
      <c r="C250" s="20" t="s">
        <v>66</v>
      </c>
      <c r="D250" s="20">
        <v>1</v>
      </c>
      <c r="E250" s="7">
        <v>650</v>
      </c>
      <c r="F250" s="7">
        <f t="shared" si="26"/>
        <v>650</v>
      </c>
      <c r="G250" s="19"/>
    </row>
    <row r="251" spans="1:7" ht="72.599999999999994" customHeight="1" x14ac:dyDescent="0.3">
      <c r="A251" s="18" t="s">
        <v>394</v>
      </c>
      <c r="B251" s="19" t="s">
        <v>101</v>
      </c>
      <c r="C251" s="20" t="s">
        <v>66</v>
      </c>
      <c r="D251" s="20">
        <v>1</v>
      </c>
      <c r="E251" s="7">
        <v>4500</v>
      </c>
      <c r="F251" s="7">
        <f t="shared" si="26"/>
        <v>4500</v>
      </c>
      <c r="G251" s="19"/>
    </row>
    <row r="252" spans="1:7" ht="41.4" x14ac:dyDescent="0.3">
      <c r="A252" s="18" t="s">
        <v>395</v>
      </c>
      <c r="B252" s="19" t="s">
        <v>102</v>
      </c>
      <c r="C252" s="20" t="s">
        <v>66</v>
      </c>
      <c r="D252" s="20">
        <v>1</v>
      </c>
      <c r="E252" s="7">
        <v>957</v>
      </c>
      <c r="F252" s="7">
        <f t="shared" si="26"/>
        <v>957</v>
      </c>
      <c r="G252" s="19"/>
    </row>
    <row r="253" spans="1:7" ht="30.6" customHeight="1" x14ac:dyDescent="0.3">
      <c r="A253" s="18" t="s">
        <v>396</v>
      </c>
      <c r="B253" s="19" t="s">
        <v>103</v>
      </c>
      <c r="C253" s="20" t="s">
        <v>66</v>
      </c>
      <c r="D253" s="20">
        <v>1</v>
      </c>
      <c r="E253" s="7">
        <v>420</v>
      </c>
      <c r="F253" s="7">
        <f t="shared" si="26"/>
        <v>420</v>
      </c>
      <c r="G253" s="19"/>
    </row>
    <row r="254" spans="1:7" x14ac:dyDescent="0.3">
      <c r="A254" s="17">
        <v>6.3</v>
      </c>
      <c r="B254" s="60" t="s">
        <v>104</v>
      </c>
      <c r="C254" s="61"/>
      <c r="D254" s="61"/>
      <c r="E254" s="61"/>
      <c r="F254" s="62"/>
      <c r="G254" s="6"/>
    </row>
    <row r="255" spans="1:7" x14ac:dyDescent="0.3">
      <c r="A255" s="17"/>
      <c r="B255" s="60" t="s">
        <v>105</v>
      </c>
      <c r="C255" s="61"/>
      <c r="D255" s="61"/>
      <c r="E255" s="61"/>
      <c r="F255" s="62"/>
      <c r="G255" s="6"/>
    </row>
    <row r="256" spans="1:7" ht="69" x14ac:dyDescent="0.3">
      <c r="A256" s="18" t="s">
        <v>397</v>
      </c>
      <c r="B256" s="19" t="s">
        <v>211</v>
      </c>
      <c r="C256" s="20" t="s">
        <v>66</v>
      </c>
      <c r="D256" s="20">
        <v>1</v>
      </c>
      <c r="E256" s="7">
        <v>338</v>
      </c>
      <c r="F256" s="7">
        <f t="shared" ref="F256:F274" si="27">D256*E256</f>
        <v>338</v>
      </c>
      <c r="G256" s="19"/>
    </row>
    <row r="257" spans="1:7" ht="49.95" customHeight="1" x14ac:dyDescent="0.3">
      <c r="A257" s="18" t="s">
        <v>398</v>
      </c>
      <c r="B257" s="19" t="s">
        <v>212</v>
      </c>
      <c r="C257" s="20" t="s">
        <v>66</v>
      </c>
      <c r="D257" s="20">
        <v>3</v>
      </c>
      <c r="E257" s="7">
        <v>62</v>
      </c>
      <c r="F257" s="7">
        <f t="shared" si="27"/>
        <v>186</v>
      </c>
      <c r="G257" s="19"/>
    </row>
    <row r="258" spans="1:7" ht="37.200000000000003" customHeight="1" x14ac:dyDescent="0.3">
      <c r="A258" s="18" t="s">
        <v>399</v>
      </c>
      <c r="B258" s="19" t="s">
        <v>106</v>
      </c>
      <c r="C258" s="20" t="s">
        <v>66</v>
      </c>
      <c r="D258" s="20">
        <v>3</v>
      </c>
      <c r="E258" s="7">
        <v>141</v>
      </c>
      <c r="F258" s="7">
        <f t="shared" si="27"/>
        <v>423</v>
      </c>
      <c r="G258" s="19"/>
    </row>
    <row r="259" spans="1:7" ht="81" customHeight="1" x14ac:dyDescent="0.3">
      <c r="A259" s="18" t="s">
        <v>400</v>
      </c>
      <c r="B259" s="19" t="s">
        <v>213</v>
      </c>
      <c r="C259" s="20" t="s">
        <v>107</v>
      </c>
      <c r="D259" s="20">
        <f>156.16*1.15</f>
        <v>179.58399999999997</v>
      </c>
      <c r="E259" s="7">
        <v>2.95</v>
      </c>
      <c r="F259" s="7">
        <f t="shared" si="27"/>
        <v>529.77279999999996</v>
      </c>
      <c r="G259" s="19"/>
    </row>
    <row r="260" spans="1:7" ht="46.95" customHeight="1" x14ac:dyDescent="0.3">
      <c r="A260" s="18" t="s">
        <v>401</v>
      </c>
      <c r="B260" s="19" t="s">
        <v>214</v>
      </c>
      <c r="C260" s="20" t="s">
        <v>66</v>
      </c>
      <c r="D260" s="20">
        <v>16</v>
      </c>
      <c r="E260" s="7">
        <v>78</v>
      </c>
      <c r="F260" s="7">
        <f t="shared" si="27"/>
        <v>1248</v>
      </c>
      <c r="G260" s="19"/>
    </row>
    <row r="261" spans="1:7" ht="27.6" x14ac:dyDescent="0.3">
      <c r="A261" s="18" t="s">
        <v>402</v>
      </c>
      <c r="B261" s="19" t="s">
        <v>215</v>
      </c>
      <c r="C261" s="20" t="s">
        <v>66</v>
      </c>
      <c r="D261" s="20">
        <v>1</v>
      </c>
      <c r="E261" s="7">
        <v>95</v>
      </c>
      <c r="F261" s="7">
        <f t="shared" si="27"/>
        <v>95</v>
      </c>
      <c r="G261" s="19"/>
    </row>
    <row r="262" spans="1:7" ht="22.5" customHeight="1" x14ac:dyDescent="0.3">
      <c r="A262" s="39">
        <v>6.4</v>
      </c>
      <c r="B262" s="60" t="s">
        <v>108</v>
      </c>
      <c r="C262" s="61"/>
      <c r="D262" s="61"/>
      <c r="E262" s="61"/>
      <c r="F262" s="62"/>
      <c r="G262" s="6"/>
    </row>
    <row r="263" spans="1:7" ht="96.6" customHeight="1" x14ac:dyDescent="0.3">
      <c r="A263" s="18" t="s">
        <v>403</v>
      </c>
      <c r="B263" s="19" t="s">
        <v>216</v>
      </c>
      <c r="C263" s="20" t="s">
        <v>107</v>
      </c>
      <c r="D263" s="20">
        <f>87.5*1.15</f>
        <v>100.62499999999999</v>
      </c>
      <c r="E263" s="7">
        <v>4.3</v>
      </c>
      <c r="F263" s="7">
        <f t="shared" si="27"/>
        <v>432.68749999999994</v>
      </c>
      <c r="G263" s="19"/>
    </row>
    <row r="264" spans="1:7" ht="43.2" customHeight="1" x14ac:dyDescent="0.3">
      <c r="A264" s="18" t="s">
        <v>404</v>
      </c>
      <c r="B264" s="19" t="s">
        <v>217</v>
      </c>
      <c r="C264" s="20" t="s">
        <v>66</v>
      </c>
      <c r="D264" s="20">
        <v>1</v>
      </c>
      <c r="E264" s="7">
        <v>197</v>
      </c>
      <c r="F264" s="7">
        <f t="shared" si="27"/>
        <v>197</v>
      </c>
      <c r="G264" s="19"/>
    </row>
    <row r="265" spans="1:7" ht="48" customHeight="1" x14ac:dyDescent="0.3">
      <c r="A265" s="18" t="s">
        <v>405</v>
      </c>
      <c r="B265" s="19" t="s">
        <v>218</v>
      </c>
      <c r="C265" s="20" t="s">
        <v>66</v>
      </c>
      <c r="D265" s="20">
        <v>1</v>
      </c>
      <c r="E265" s="7">
        <v>1750</v>
      </c>
      <c r="F265" s="7">
        <f t="shared" si="27"/>
        <v>1750</v>
      </c>
      <c r="G265" s="19"/>
    </row>
    <row r="266" spans="1:7" x14ac:dyDescent="0.3">
      <c r="A266" s="16">
        <v>7</v>
      </c>
      <c r="B266" s="69" t="s">
        <v>411</v>
      </c>
      <c r="C266" s="70"/>
      <c r="D266" s="70"/>
      <c r="E266" s="70"/>
      <c r="F266" s="70"/>
      <c r="G266" s="37">
        <f>SUM(F267:F269)</f>
        <v>1576.3980000000001</v>
      </c>
    </row>
    <row r="267" spans="1:7" ht="33" customHeight="1" x14ac:dyDescent="0.3">
      <c r="A267" s="18">
        <v>7.1</v>
      </c>
      <c r="B267" s="19" t="s">
        <v>188</v>
      </c>
      <c r="C267" s="18" t="s">
        <v>66</v>
      </c>
      <c r="D267" s="20">
        <v>1</v>
      </c>
      <c r="E267" s="21">
        <v>918</v>
      </c>
      <c r="F267" s="7">
        <f>D267*E267</f>
        <v>918</v>
      </c>
      <c r="G267" s="8"/>
    </row>
    <row r="268" spans="1:7" ht="21.75" customHeight="1" x14ac:dyDescent="0.3">
      <c r="A268" s="18">
        <v>7.2</v>
      </c>
      <c r="B268" s="19" t="s">
        <v>71</v>
      </c>
      <c r="C268" s="18" t="s">
        <v>66</v>
      </c>
      <c r="D268" s="20">
        <v>2</v>
      </c>
      <c r="E268" s="21">
        <v>12.388999999999999</v>
      </c>
      <c r="F268" s="7">
        <f>D268*E268</f>
        <v>24.777999999999999</v>
      </c>
      <c r="G268" s="8"/>
    </row>
    <row r="269" spans="1:7" ht="18.75" customHeight="1" x14ac:dyDescent="0.3">
      <c r="A269" s="18">
        <v>7.3</v>
      </c>
      <c r="B269" s="19" t="s">
        <v>72</v>
      </c>
      <c r="C269" s="18" t="s">
        <v>66</v>
      </c>
      <c r="D269" s="20">
        <v>2</v>
      </c>
      <c r="E269" s="21">
        <v>316.81</v>
      </c>
      <c r="F269" s="7">
        <f>D269*E269</f>
        <v>633.62</v>
      </c>
      <c r="G269" s="8"/>
    </row>
    <row r="270" spans="1:7" x14ac:dyDescent="0.3">
      <c r="A270" s="16">
        <v>8</v>
      </c>
      <c r="B270" s="69" t="s">
        <v>132</v>
      </c>
      <c r="C270" s="70"/>
      <c r="D270" s="70"/>
      <c r="E270" s="70"/>
      <c r="F270" s="70"/>
      <c r="G270" s="37">
        <f>SUM(F271:F274)</f>
        <v>72600</v>
      </c>
    </row>
    <row r="271" spans="1:7" ht="26.4" customHeight="1" x14ac:dyDescent="0.3">
      <c r="A271" s="18">
        <v>8.1</v>
      </c>
      <c r="B271" s="19" t="s">
        <v>134</v>
      </c>
      <c r="C271" s="20" t="s">
        <v>160</v>
      </c>
      <c r="D271" s="20">
        <v>1</v>
      </c>
      <c r="E271" s="7">
        <v>36000</v>
      </c>
      <c r="F271" s="7">
        <f t="shared" si="27"/>
        <v>36000</v>
      </c>
      <c r="G271" s="19"/>
    </row>
    <row r="272" spans="1:7" ht="49.2" customHeight="1" x14ac:dyDescent="0.3">
      <c r="A272" s="18">
        <v>8.1999999999999993</v>
      </c>
      <c r="B272" s="19" t="s">
        <v>135</v>
      </c>
      <c r="C272" s="20" t="s">
        <v>160</v>
      </c>
      <c r="D272" s="20">
        <v>1</v>
      </c>
      <c r="E272" s="7">
        <v>21300</v>
      </c>
      <c r="F272" s="7">
        <f t="shared" si="27"/>
        <v>21300</v>
      </c>
      <c r="G272" s="19"/>
    </row>
    <row r="273" spans="1:9" x14ac:dyDescent="0.3">
      <c r="A273" s="18">
        <v>8.3000000000000007</v>
      </c>
      <c r="B273" s="19" t="s">
        <v>136</v>
      </c>
      <c r="C273" s="20" t="s">
        <v>160</v>
      </c>
      <c r="D273" s="20">
        <v>1</v>
      </c>
      <c r="E273" s="7">
        <v>11300</v>
      </c>
      <c r="F273" s="7">
        <f t="shared" si="27"/>
        <v>11300</v>
      </c>
      <c r="G273" s="19"/>
    </row>
    <row r="274" spans="1:9" ht="27.6" x14ac:dyDescent="0.3">
      <c r="A274" s="18">
        <v>8.4</v>
      </c>
      <c r="B274" s="19" t="s">
        <v>137</v>
      </c>
      <c r="C274" s="20" t="s">
        <v>160</v>
      </c>
      <c r="D274" s="20">
        <v>1</v>
      </c>
      <c r="E274" s="7">
        <v>4000</v>
      </c>
      <c r="F274" s="7">
        <f t="shared" si="27"/>
        <v>4000</v>
      </c>
      <c r="G274" s="19"/>
    </row>
    <row r="275" spans="1:9" ht="64.95" customHeight="1" x14ac:dyDescent="0.3">
      <c r="A275" s="18"/>
      <c r="B275" s="74" t="s">
        <v>158</v>
      </c>
      <c r="C275" s="75"/>
      <c r="D275" s="75"/>
      <c r="E275" s="75"/>
      <c r="F275" s="76"/>
      <c r="G275" s="8"/>
    </row>
    <row r="276" spans="1:9" x14ac:dyDescent="0.3">
      <c r="A276" s="71" t="s">
        <v>138</v>
      </c>
      <c r="B276" s="72"/>
      <c r="C276" s="72"/>
      <c r="D276" s="72"/>
      <c r="E276" s="72"/>
      <c r="F276" s="73"/>
      <c r="G276" s="40">
        <f>SUM(G7:G275)</f>
        <v>490960.05339999998</v>
      </c>
      <c r="I276" s="42"/>
    </row>
    <row r="277" spans="1:9" x14ac:dyDescent="0.3">
      <c r="A277" s="66" t="s">
        <v>139</v>
      </c>
      <c r="B277" s="67"/>
      <c r="C277" s="67"/>
      <c r="D277" s="67"/>
      <c r="E277" s="67"/>
      <c r="F277" s="68"/>
      <c r="G277" s="40">
        <f>+ROUND(G276*0.05,0)</f>
        <v>24548</v>
      </c>
      <c r="I277" s="42"/>
    </row>
    <row r="278" spans="1:9" x14ac:dyDescent="0.3">
      <c r="A278" s="66" t="s">
        <v>140</v>
      </c>
      <c r="B278" s="67"/>
      <c r="C278" s="67"/>
      <c r="D278" s="67"/>
      <c r="E278" s="67"/>
      <c r="F278" s="68"/>
      <c r="G278" s="40">
        <f>+ROUND(G276*0.35,0)</f>
        <v>171836</v>
      </c>
      <c r="I278" s="42"/>
    </row>
    <row r="279" spans="1:9" x14ac:dyDescent="0.3">
      <c r="A279" s="66" t="s">
        <v>141</v>
      </c>
      <c r="B279" s="67"/>
      <c r="C279" s="67"/>
      <c r="D279" s="67"/>
      <c r="E279" s="67"/>
      <c r="F279" s="68"/>
      <c r="G279" s="40">
        <f>+ROUND(G278+G277+G276,0)</f>
        <v>687344</v>
      </c>
      <c r="I279" s="42"/>
    </row>
    <row r="280" spans="1:9" x14ac:dyDescent="0.3">
      <c r="A280" s="66" t="s">
        <v>142</v>
      </c>
      <c r="B280" s="67"/>
      <c r="C280" s="67"/>
      <c r="D280" s="67"/>
      <c r="E280" s="67"/>
      <c r="F280" s="68"/>
      <c r="G280" s="40">
        <f>+ROUND(G279*0.13,0)</f>
        <v>89355</v>
      </c>
      <c r="I280" s="42"/>
    </row>
    <row r="281" spans="1:9" x14ac:dyDescent="0.3">
      <c r="A281" s="66" t="s">
        <v>143</v>
      </c>
      <c r="B281" s="67"/>
      <c r="C281" s="67"/>
      <c r="D281" s="67"/>
      <c r="E281" s="67"/>
      <c r="F281" s="68"/>
      <c r="G281" s="40">
        <f>+ROUND(G280+G279,0)</f>
        <v>776699</v>
      </c>
      <c r="I281" s="42"/>
    </row>
    <row r="282" spans="1:9" x14ac:dyDescent="0.3">
      <c r="A282" s="66" t="s">
        <v>144</v>
      </c>
      <c r="B282" s="67"/>
      <c r="C282" s="67"/>
      <c r="D282" s="67"/>
      <c r="E282" s="67"/>
      <c r="F282" s="68"/>
      <c r="G282" s="40">
        <f>+ROUND(G281*0.03,0)</f>
        <v>23301</v>
      </c>
      <c r="I282" s="42"/>
    </row>
    <row r="283" spans="1:9" x14ac:dyDescent="0.3">
      <c r="A283" s="57" t="s">
        <v>145</v>
      </c>
      <c r="B283" s="58"/>
      <c r="C283" s="58"/>
      <c r="D283" s="58"/>
      <c r="E283" s="58"/>
      <c r="F283" s="59"/>
      <c r="G283" s="41">
        <f>+G282+G281</f>
        <v>800000</v>
      </c>
      <c r="I283" s="42"/>
    </row>
  </sheetData>
  <mergeCells count="83">
    <mergeCell ref="B102:F102"/>
    <mergeCell ref="B90:F90"/>
    <mergeCell ref="B88:F88"/>
    <mergeCell ref="B89:F89"/>
    <mergeCell ref="A1:G1"/>
    <mergeCell ref="B68:F68"/>
    <mergeCell ref="B54:F54"/>
    <mergeCell ref="B97:F97"/>
    <mergeCell ref="B93:F93"/>
    <mergeCell ref="B17:F17"/>
    <mergeCell ref="B18:F18"/>
    <mergeCell ref="B19:F19"/>
    <mergeCell ref="B23:F23"/>
    <mergeCell ref="B26:F26"/>
    <mergeCell ref="B41:F41"/>
    <mergeCell ref="B74:F74"/>
    <mergeCell ref="B117:F117"/>
    <mergeCell ref="B120:F120"/>
    <mergeCell ref="B123:F123"/>
    <mergeCell ref="B104:F104"/>
    <mergeCell ref="B107:F107"/>
    <mergeCell ref="B111:F111"/>
    <mergeCell ref="B116:F116"/>
    <mergeCell ref="B167:F167"/>
    <mergeCell ref="B165:F165"/>
    <mergeCell ref="B128:F128"/>
    <mergeCell ref="B132:F132"/>
    <mergeCell ref="B134:F134"/>
    <mergeCell ref="B137:F137"/>
    <mergeCell ref="B152:F152"/>
    <mergeCell ref="B140:F140"/>
    <mergeCell ref="B156:F156"/>
    <mergeCell ref="B160:F160"/>
    <mergeCell ref="B153:F153"/>
    <mergeCell ref="B61:F61"/>
    <mergeCell ref="B64:F64"/>
    <mergeCell ref="B16:F16"/>
    <mergeCell ref="A2:G2"/>
    <mergeCell ref="A3:G3"/>
    <mergeCell ref="A4:G4"/>
    <mergeCell ref="A5:G5"/>
    <mergeCell ref="B7:F7"/>
    <mergeCell ref="B8:F8"/>
    <mergeCell ref="B29:F29"/>
    <mergeCell ref="B33:F33"/>
    <mergeCell ref="B53:F53"/>
    <mergeCell ref="B39:F39"/>
    <mergeCell ref="B58:F58"/>
    <mergeCell ref="A276:F276"/>
    <mergeCell ref="A277:F277"/>
    <mergeCell ref="B230:F230"/>
    <mergeCell ref="B214:F214"/>
    <mergeCell ref="B217:F217"/>
    <mergeCell ref="B218:F218"/>
    <mergeCell ref="B225:F225"/>
    <mergeCell ref="B224:F224"/>
    <mergeCell ref="B275:F275"/>
    <mergeCell ref="B231:F231"/>
    <mergeCell ref="B232:F232"/>
    <mergeCell ref="B254:F254"/>
    <mergeCell ref="B255:F255"/>
    <mergeCell ref="B266:F266"/>
    <mergeCell ref="B169:F169"/>
    <mergeCell ref="B170:F170"/>
    <mergeCell ref="B181:F181"/>
    <mergeCell ref="B192:F192"/>
    <mergeCell ref="B205:F205"/>
    <mergeCell ref="A283:F283"/>
    <mergeCell ref="B183:F183"/>
    <mergeCell ref="B182:F182"/>
    <mergeCell ref="B186:F186"/>
    <mergeCell ref="B188:F188"/>
    <mergeCell ref="B203:F203"/>
    <mergeCell ref="A278:F278"/>
    <mergeCell ref="A279:F279"/>
    <mergeCell ref="A280:F280"/>
    <mergeCell ref="A281:F281"/>
    <mergeCell ref="A282:F282"/>
    <mergeCell ref="B262:F262"/>
    <mergeCell ref="B270:F270"/>
    <mergeCell ref="B244:F244"/>
    <mergeCell ref="B209:F209"/>
    <mergeCell ref="B213:F213"/>
  </mergeCells>
  <phoneticPr fontId="5" type="noConversion"/>
  <printOptions horizontalCentered="1"/>
  <pageMargins left="0.23622047244094491" right="0.23622047244094491" top="0.39370078740157483" bottom="0.39370078740157483" header="0.31496062992125984" footer="0.31496062992125984"/>
  <pageSetup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04"/>
  <sheetViews>
    <sheetView workbookViewId="0">
      <selection activeCell="E19" sqref="E19"/>
    </sheetView>
  </sheetViews>
  <sheetFormatPr baseColWidth="10" defaultColWidth="14.44140625" defaultRowHeight="15" customHeight="1" x14ac:dyDescent="0.3"/>
  <cols>
    <col min="1" max="1" width="5.44140625" customWidth="1"/>
    <col min="2" max="2" width="60.109375" customWidth="1"/>
    <col min="3" max="3" width="14.109375" customWidth="1"/>
    <col min="4" max="4" width="11.44140625" customWidth="1"/>
    <col min="5" max="5" width="13.6640625" customWidth="1"/>
    <col min="6" max="17" width="11.44140625" customWidth="1"/>
  </cols>
  <sheetData>
    <row r="1" spans="1:5" ht="15" customHeight="1" x14ac:dyDescent="0.3">
      <c r="A1" s="99" t="s">
        <v>0</v>
      </c>
      <c r="B1" s="100"/>
      <c r="C1" s="101"/>
    </row>
    <row r="2" spans="1:5" ht="23.25" customHeight="1" x14ac:dyDescent="0.3">
      <c r="A2" s="102" t="s">
        <v>406</v>
      </c>
      <c r="B2" s="103"/>
      <c r="C2" s="104"/>
    </row>
    <row r="3" spans="1:5" ht="15" customHeight="1" x14ac:dyDescent="0.3">
      <c r="A3" s="102" t="s">
        <v>407</v>
      </c>
      <c r="B3" s="103"/>
      <c r="C3" s="104"/>
    </row>
    <row r="4" spans="1:5" ht="22.5" customHeight="1" x14ac:dyDescent="0.3">
      <c r="A4" s="102" t="s">
        <v>408</v>
      </c>
      <c r="B4" s="103"/>
      <c r="C4" s="104"/>
    </row>
    <row r="5" spans="1:5" ht="26.4" x14ac:dyDescent="0.3">
      <c r="A5" s="43" t="s">
        <v>1</v>
      </c>
      <c r="B5" s="44" t="s">
        <v>409</v>
      </c>
      <c r="C5" s="43" t="s">
        <v>7</v>
      </c>
    </row>
    <row r="6" spans="1:5" ht="14.25" customHeight="1" x14ac:dyDescent="0.3">
      <c r="A6" s="45">
        <v>1</v>
      </c>
      <c r="B6" s="46" t="str">
        <f>[1]PRESUPUESTO!$B$6</f>
        <v>OBRAS PRELIMINARES</v>
      </c>
      <c r="C6" s="47">
        <f>+'11846PPTO EEPSJG'!G7</f>
        <v>55291.923600000002</v>
      </c>
    </row>
    <row r="7" spans="1:5" ht="14.25" customHeight="1" x14ac:dyDescent="0.3">
      <c r="A7" s="45">
        <v>2</v>
      </c>
      <c r="B7" s="46" t="str">
        <f>[2]PRESUPUESTO!B36</f>
        <v>REHABILITACIONES</v>
      </c>
      <c r="C7" s="47">
        <f>+'11846PPTO EEPSJG'!G17</f>
        <v>143572.80100000001</v>
      </c>
    </row>
    <row r="8" spans="1:5" ht="14.25" customHeight="1" x14ac:dyDescent="0.3">
      <c r="A8" s="45">
        <v>3</v>
      </c>
      <c r="B8" s="46" t="str">
        <f>[2]PRESUPUESTO!B212</f>
        <v>CONSTRUCCION</v>
      </c>
      <c r="C8" s="47">
        <f>+'11846PPTO EEPSJG'!G88</f>
        <v>70133.373500000002</v>
      </c>
    </row>
    <row r="9" spans="1:5" ht="14.25" customHeight="1" x14ac:dyDescent="0.3">
      <c r="A9" s="45">
        <v>4</v>
      </c>
      <c r="B9" s="46" t="str">
        <f>[2]PRESUPUESTO!B410</f>
        <v>OBRAS EXTERIORES</v>
      </c>
      <c r="C9" s="47">
        <f>+'11846PPTO EEPSJG'!G169</f>
        <v>93660.713000000003</v>
      </c>
    </row>
    <row r="10" spans="1:5" ht="14.25" customHeight="1" x14ac:dyDescent="0.3">
      <c r="A10" s="45">
        <v>5</v>
      </c>
      <c r="B10" s="46" t="str">
        <f>[2]PRESUPUESTO!B521</f>
        <v>OBRA HIDRAULICA EXTERIOR</v>
      </c>
      <c r="C10" s="47">
        <f>+'11846PPTO EEPSJG'!G213</f>
        <v>28760.008999999998</v>
      </c>
    </row>
    <row r="11" spans="1:5" ht="14.25" customHeight="1" x14ac:dyDescent="0.3">
      <c r="A11" s="45">
        <v>6</v>
      </c>
      <c r="B11" s="46" t="str">
        <f>[2]PRESUPUESTO!B543</f>
        <v>INSTALACIONES  ELÉCTRICAS EXTERIORES.</v>
      </c>
      <c r="C11" s="47">
        <f>+'11846PPTO EEPSJG'!G231</f>
        <v>25364.835299999999</v>
      </c>
    </row>
    <row r="12" spans="1:5" ht="14.25" customHeight="1" x14ac:dyDescent="0.3">
      <c r="A12" s="45">
        <v>7</v>
      </c>
      <c r="B12" s="48" t="str">
        <f>[2]PRESUPUESTO!B567</f>
        <v>SEÑALETICA Y EMERGENCIAS</v>
      </c>
      <c r="C12" s="47">
        <f>+'11846PPTO EEPSJG'!G266</f>
        <v>1576.3980000000001</v>
      </c>
    </row>
    <row r="13" spans="1:5" ht="14.25" customHeight="1" x14ac:dyDescent="0.3">
      <c r="A13" s="45">
        <v>8</v>
      </c>
      <c r="B13" s="49" t="str">
        <f>[2]PRESUPUESTO!B572</f>
        <v>MEDIDAS AMBIENTALES Y SOCIALES</v>
      </c>
      <c r="C13" s="47">
        <f>+'11846PPTO EEPSJG'!G270</f>
        <v>72600</v>
      </c>
    </row>
    <row r="14" spans="1:5" ht="14.25" customHeight="1" x14ac:dyDescent="0.3">
      <c r="A14" s="105" t="str">
        <f>[1]PRESUPUESTO!A118</f>
        <v>COSTO DIRECTO</v>
      </c>
      <c r="B14" s="100"/>
      <c r="C14" s="50">
        <f>+'11846PPTO EEPSJG'!G276</f>
        <v>490960.05339999998</v>
      </c>
      <c r="E14" s="54"/>
    </row>
    <row r="15" spans="1:5" ht="14.25" customHeight="1" x14ac:dyDescent="0.3">
      <c r="A15" s="105" t="str">
        <f>[1]PRESUPUESTO!A119</f>
        <v>IMPREVISTOS (5%)</v>
      </c>
      <c r="B15" s="100"/>
      <c r="C15" s="47">
        <f>+'11846PPTO EEPSJG'!G277</f>
        <v>24548</v>
      </c>
    </row>
    <row r="16" spans="1:5" ht="14.25" customHeight="1" x14ac:dyDescent="0.3">
      <c r="A16" s="105" t="str">
        <f>[1]PRESUPUESTO!A120</f>
        <v xml:space="preserve">COSTOS INDIRECTOS (35%)  </v>
      </c>
      <c r="B16" s="100"/>
      <c r="C16" s="47">
        <f>+'11846PPTO EEPSJG'!G278</f>
        <v>171836</v>
      </c>
    </row>
    <row r="17" spans="1:3" ht="14.25" customHeight="1" x14ac:dyDescent="0.3">
      <c r="A17" s="105" t="str">
        <f>[1]PRESUPUESTO!A121</f>
        <v>SUB TOTAL 1 (COSTO DIRECTO+IMPREVISTO+COSTO INDIRECTO)</v>
      </c>
      <c r="B17" s="100"/>
      <c r="C17" s="47">
        <f>+'11846PPTO EEPSJG'!G279</f>
        <v>687344</v>
      </c>
    </row>
    <row r="18" spans="1:3" ht="14.25" customHeight="1" x14ac:dyDescent="0.3">
      <c r="A18" s="105" t="str">
        <f>[1]PRESUPUESTO!A122</f>
        <v>IVA (13%)</v>
      </c>
      <c r="B18" s="100"/>
      <c r="C18" s="47">
        <f>+'11846PPTO EEPSJG'!G280</f>
        <v>89355</v>
      </c>
    </row>
    <row r="19" spans="1:3" ht="18.75" customHeight="1" x14ac:dyDescent="0.3">
      <c r="A19" s="105" t="str">
        <f>[1]PRESUPUESTO!A123</f>
        <v>SUB TOTAL 2 (SUB TOTAL 1 + IVA)</v>
      </c>
      <c r="B19" s="100"/>
      <c r="C19" s="47">
        <f>+'11846PPTO EEPSJG'!G281</f>
        <v>776699</v>
      </c>
    </row>
    <row r="20" spans="1:3" ht="33" customHeight="1" x14ac:dyDescent="0.3">
      <c r="A20" s="106" t="str">
        <f>[1]PRESUPUESTO!A124</f>
        <v>ARANCELES DE CONSTRUCCION ) 
(PAGO CONTRA PRESENTACION DE RECIBO A NOMBRE MINEDUCYT)</v>
      </c>
      <c r="B20" s="100"/>
      <c r="C20" s="47">
        <f>+'11846PPTO EEPSJG'!G282</f>
        <v>23301</v>
      </c>
    </row>
    <row r="21" spans="1:3" ht="23.25" customHeight="1" x14ac:dyDescent="0.3">
      <c r="A21" s="97" t="str">
        <f>[1]PRESUPUESTO!A125</f>
        <v>COSTO TOTAL</v>
      </c>
      <c r="B21" s="98"/>
      <c r="C21" s="51">
        <f>+'11846PPTO EEPSJG'!G283</f>
        <v>800000</v>
      </c>
    </row>
    <row r="22" spans="1:3" ht="14.25" customHeight="1" x14ac:dyDescent="0.3">
      <c r="C22" s="52"/>
    </row>
    <row r="23" spans="1:3" ht="14.25" customHeight="1" x14ac:dyDescent="0.3"/>
    <row r="24" spans="1:3" ht="14.25" customHeight="1" x14ac:dyDescent="0.3"/>
    <row r="25" spans="1:3" ht="12" customHeight="1" x14ac:dyDescent="0.3"/>
    <row r="26" spans="1:3" ht="14.25" customHeight="1" x14ac:dyDescent="0.3"/>
    <row r="27" spans="1:3" ht="14.25" customHeight="1" x14ac:dyDescent="0.3"/>
    <row r="28" spans="1:3" ht="14.25" customHeight="1" x14ac:dyDescent="0.3"/>
    <row r="29" spans="1:3" ht="14.25" customHeight="1" x14ac:dyDescent="0.3"/>
    <row r="30" spans="1:3" ht="14.25" customHeight="1" x14ac:dyDescent="0.3"/>
    <row r="31" spans="1:3" ht="14.25" customHeight="1" x14ac:dyDescent="0.3"/>
    <row r="32" spans="1:3"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row r="1002" ht="14.25" customHeight="1" x14ac:dyDescent="0.3"/>
    <row r="1003" ht="14.25" customHeight="1" x14ac:dyDescent="0.3"/>
    <row r="1004" ht="14.25" customHeight="1" x14ac:dyDescent="0.3"/>
  </sheetData>
  <mergeCells count="12">
    <mergeCell ref="A21:B21"/>
    <mergeCell ref="A1:C1"/>
    <mergeCell ref="A2:C2"/>
    <mergeCell ref="A3:C3"/>
    <mergeCell ref="A4:C4"/>
    <mergeCell ref="A14:B14"/>
    <mergeCell ref="A15:B15"/>
    <mergeCell ref="A16:B16"/>
    <mergeCell ref="A17:B17"/>
    <mergeCell ref="A18:B18"/>
    <mergeCell ref="A19:B19"/>
    <mergeCell ref="A20:B20"/>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11846PPTO EEPSJG</vt:lpstr>
      <vt:lpstr>RESUMEN</vt:lpstr>
      <vt:lpstr>'11846PPTO EEPSJG'!Área_de_impresión</vt:lpstr>
      <vt:lpstr>'11846PPTO EEPSJG'!Títulos_a_imprimir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Fátima Yasmín Santamaria Jarquín</dc:creator>
  <cp:lastModifiedBy>Fátima Yasmín Santamaria Jarquín</cp:lastModifiedBy>
  <cp:lastPrinted>2024-09-13T13:39:52Z</cp:lastPrinted>
  <dcterms:created xsi:type="dcterms:W3CDTF">2024-04-02T15:44:28Z</dcterms:created>
  <dcterms:modified xsi:type="dcterms:W3CDTF">2024-09-13T13:52:39Z</dcterms:modified>
</cp:coreProperties>
</file>